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7100" windowHeight="9090" tabRatio="787" activeTab="1"/>
  </bookViews>
  <sheets>
    <sheet name="прил.4. 2012 (2 кв)" sheetId="7" r:id="rId1"/>
    <sheet name="прил.5. 2012 (2 кв)" sheetId="6" r:id="rId2"/>
    <sheet name="прил.5. 2012 (1 кв)" sheetId="4" r:id="rId3"/>
    <sheet name="прил.4. 2012 (1 кв)" sheetId="3" r:id="rId4"/>
    <sheet name="прил.5. 2011 (4 кв)" sheetId="2" r:id="rId5"/>
    <sheet name="прил.4. 2011 (4 кв)" sheetId="1" r:id="rId6"/>
    <sheet name="показатели 1 кв. 2012" sheetId="5" r:id="rId7"/>
  </sheets>
  <definedNames>
    <definedName name="_xlnm.Print_Titles" localSheetId="4">'прил.5. 2011 (4 кв)'!$7:$9</definedName>
    <definedName name="_xlnm.Print_Titles" localSheetId="2">'прил.5. 2012 (1 кв)'!$7:$9</definedName>
    <definedName name="_xlnm.Print_Titles" localSheetId="1">'прил.5. 2012 (2 кв)'!$7:$9</definedName>
  </definedNames>
  <calcPr calcId="145621"/>
</workbook>
</file>

<file path=xl/calcChain.xml><?xml version="1.0" encoding="utf-8"?>
<calcChain xmlns="http://schemas.openxmlformats.org/spreadsheetml/2006/main">
  <c r="G26" i="7" l="1"/>
  <c r="F26" i="7"/>
  <c r="G25" i="7"/>
  <c r="F25" i="7"/>
  <c r="G24" i="7"/>
  <c r="F24" i="7"/>
  <c r="G23" i="7"/>
  <c r="F23" i="7"/>
  <c r="G22" i="7"/>
  <c r="F22" i="7"/>
  <c r="G21" i="7"/>
  <c r="F21" i="7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E13" i="7"/>
  <c r="E8" i="7" s="1"/>
  <c r="E27" i="7" s="1"/>
  <c r="D13" i="7"/>
  <c r="D8" i="7" s="1"/>
  <c r="G12" i="7"/>
  <c r="F12" i="7"/>
  <c r="G11" i="7"/>
  <c r="F11" i="7"/>
  <c r="G10" i="7"/>
  <c r="F10" i="7"/>
  <c r="G9" i="7"/>
  <c r="F9" i="7"/>
  <c r="H31" i="6"/>
  <c r="I31" i="6" s="1"/>
  <c r="F31" i="6"/>
  <c r="E31" i="6" s="1"/>
  <c r="P30" i="6"/>
  <c r="H30" i="6" s="1"/>
  <c r="O30" i="6"/>
  <c r="F30" i="6" s="1"/>
  <c r="E30" i="6" s="1"/>
  <c r="H28" i="6"/>
  <c r="I28" i="6" s="1"/>
  <c r="G28" i="6"/>
  <c r="F28" i="6"/>
  <c r="E28" i="6"/>
  <c r="H27" i="6"/>
  <c r="G27" i="6" s="1"/>
  <c r="F27" i="6"/>
  <c r="E27" i="6"/>
  <c r="H26" i="6"/>
  <c r="G26" i="6" s="1"/>
  <c r="F26" i="6"/>
  <c r="E26" i="6"/>
  <c r="H25" i="6"/>
  <c r="I25" i="6" s="1"/>
  <c r="G25" i="6"/>
  <c r="F25" i="6"/>
  <c r="E25" i="6" s="1"/>
  <c r="S24" i="6"/>
  <c r="H24" i="6"/>
  <c r="G24" i="6" s="1"/>
  <c r="F24" i="6"/>
  <c r="E24" i="6"/>
  <c r="I23" i="6"/>
  <c r="H23" i="6"/>
  <c r="G23" i="6" s="1"/>
  <c r="F23" i="6"/>
  <c r="E23" i="6"/>
  <c r="H22" i="6"/>
  <c r="I22" i="6" s="1"/>
  <c r="F22" i="6"/>
  <c r="E22" i="6" s="1"/>
  <c r="H21" i="6"/>
  <c r="I21" i="6" s="1"/>
  <c r="F21" i="6"/>
  <c r="E21" i="6"/>
  <c r="M20" i="6"/>
  <c r="H20" i="6" s="1"/>
  <c r="F20" i="6"/>
  <c r="E20" i="6"/>
  <c r="M19" i="6"/>
  <c r="H19" i="6"/>
  <c r="I19" i="6" s="1"/>
  <c r="G19" i="6"/>
  <c r="F19" i="6"/>
  <c r="E19" i="6"/>
  <c r="H18" i="6"/>
  <c r="G18" i="6" s="1"/>
  <c r="F18" i="6"/>
  <c r="E18" i="6"/>
  <c r="M17" i="6"/>
  <c r="H17" i="6" s="1"/>
  <c r="F17" i="6"/>
  <c r="E17" i="6" s="1"/>
  <c r="G16" i="6"/>
  <c r="F16" i="6"/>
  <c r="E16" i="6"/>
  <c r="G15" i="6"/>
  <c r="F15" i="6"/>
  <c r="E15" i="6"/>
  <c r="I14" i="6"/>
  <c r="H14" i="6"/>
  <c r="G14" i="6"/>
  <c r="F14" i="6"/>
  <c r="E14" i="6"/>
  <c r="M13" i="6"/>
  <c r="H13" i="6"/>
  <c r="I13" i="6" s="1"/>
  <c r="G13" i="6"/>
  <c r="F13" i="6"/>
  <c r="E13" i="6"/>
  <c r="H12" i="6"/>
  <c r="G12" i="6" s="1"/>
  <c r="F12" i="6"/>
  <c r="E12" i="6"/>
  <c r="I11" i="6"/>
  <c r="H11" i="6"/>
  <c r="G11" i="6"/>
  <c r="F11" i="6"/>
  <c r="E11" i="6"/>
  <c r="H10" i="6"/>
  <c r="I10" i="6" s="1"/>
  <c r="G10" i="6"/>
  <c r="F10" i="6"/>
  <c r="E10" i="6" s="1"/>
  <c r="G13" i="7" l="1"/>
  <c r="H29" i="6"/>
  <c r="G29" i="6" s="1"/>
  <c r="I26" i="6"/>
  <c r="G22" i="6"/>
  <c r="G21" i="6"/>
  <c r="F8" i="7"/>
  <c r="D27" i="7"/>
  <c r="F27" i="7" s="1"/>
  <c r="F13" i="7"/>
  <c r="I17" i="6"/>
  <c r="G17" i="6"/>
  <c r="G30" i="6"/>
  <c r="I30" i="6"/>
  <c r="G20" i="6"/>
  <c r="I20" i="6"/>
  <c r="F29" i="6"/>
  <c r="E29" i="6" s="1"/>
  <c r="I12" i="6"/>
  <c r="G31" i="6"/>
  <c r="I18" i="6"/>
  <c r="I24" i="6"/>
  <c r="I27" i="6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10" i="4"/>
  <c r="G27" i="7" l="1"/>
  <c r="I29" i="6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10" i="4"/>
  <c r="M19" i="4"/>
  <c r="H23" i="4"/>
  <c r="H20" i="4"/>
  <c r="H22" i="4"/>
  <c r="M20" i="4"/>
  <c r="M13" i="4"/>
  <c r="T32" i="5"/>
  <c r="T31" i="5"/>
  <c r="P30" i="4" l="1"/>
  <c r="U33" i="5"/>
  <c r="G33" i="5"/>
  <c r="F33" i="5"/>
  <c r="E33" i="5"/>
  <c r="S32" i="5"/>
  <c r="F32" i="5" s="1"/>
  <c r="R32" i="5"/>
  <c r="U32" i="5" s="1"/>
  <c r="G32" i="5"/>
  <c r="E32" i="5"/>
  <c r="U31" i="5"/>
  <c r="S31" i="5"/>
  <c r="R31" i="5"/>
  <c r="G31" i="5"/>
  <c r="F31" i="5"/>
  <c r="E31" i="5"/>
  <c r="S30" i="5"/>
  <c r="R30" i="5"/>
  <c r="U30" i="5" s="1"/>
  <c r="S28" i="5"/>
  <c r="S27" i="5"/>
  <c r="U27" i="5" s="1"/>
  <c r="U26" i="5"/>
  <c r="G26" i="5"/>
  <c r="F26" i="5"/>
  <c r="E26" i="5"/>
  <c r="U25" i="5"/>
  <c r="S25" i="5"/>
  <c r="G25" i="5"/>
  <c r="F25" i="5"/>
  <c r="E25" i="5"/>
  <c r="U24" i="5"/>
  <c r="G24" i="5"/>
  <c r="F24" i="5"/>
  <c r="E24" i="5"/>
  <c r="U23" i="5"/>
  <c r="G23" i="5"/>
  <c r="F23" i="5"/>
  <c r="U22" i="5"/>
  <c r="G22" i="5"/>
  <c r="F22" i="5"/>
  <c r="E22" i="5"/>
  <c r="U21" i="5"/>
  <c r="S21" i="5"/>
  <c r="G21" i="5"/>
  <c r="F21" i="5"/>
  <c r="E21" i="5"/>
  <c r="U20" i="5"/>
  <c r="S20" i="5"/>
  <c r="P20" i="5"/>
  <c r="F20" i="5" s="1"/>
  <c r="G20" i="5"/>
  <c r="E20" i="5"/>
  <c r="S19" i="5"/>
  <c r="F19" i="5" s="1"/>
  <c r="G19" i="5"/>
  <c r="E19" i="5"/>
  <c r="U18" i="5"/>
  <c r="S18" i="5"/>
  <c r="M18" i="5"/>
  <c r="G18" i="5"/>
  <c r="F18" i="5"/>
  <c r="E18" i="5"/>
  <c r="S17" i="5"/>
  <c r="U17" i="5" s="1"/>
  <c r="G17" i="5"/>
  <c r="E17" i="5"/>
  <c r="U16" i="5"/>
  <c r="G16" i="5"/>
  <c r="F16" i="5"/>
  <c r="E16" i="5"/>
  <c r="T15" i="5"/>
  <c r="T6" i="5" s="1"/>
  <c r="T34" i="5" s="1"/>
  <c r="R15" i="5"/>
  <c r="U14" i="5"/>
  <c r="G14" i="5"/>
  <c r="F14" i="5"/>
  <c r="E14" i="5"/>
  <c r="U13" i="5"/>
  <c r="G13" i="5"/>
  <c r="F13" i="5"/>
  <c r="E13" i="5"/>
  <c r="U12" i="5"/>
  <c r="G12" i="5"/>
  <c r="F12" i="5"/>
  <c r="E12" i="5"/>
  <c r="U11" i="5"/>
  <c r="G11" i="5"/>
  <c r="F11" i="5"/>
  <c r="E11" i="5"/>
  <c r="S10" i="5"/>
  <c r="U10" i="5" s="1"/>
  <c r="M10" i="5"/>
  <c r="G10" i="5"/>
  <c r="F10" i="5"/>
  <c r="E10" i="5"/>
  <c r="U9" i="5"/>
  <c r="G9" i="5"/>
  <c r="F9" i="5"/>
  <c r="E9" i="5"/>
  <c r="U8" i="5"/>
  <c r="G8" i="5"/>
  <c r="F8" i="5"/>
  <c r="E8" i="5"/>
  <c r="U7" i="5"/>
  <c r="S7" i="5"/>
  <c r="G7" i="5"/>
  <c r="F7" i="5"/>
  <c r="E7" i="5"/>
  <c r="R6" i="5"/>
  <c r="S15" i="5" l="1"/>
  <c r="F17" i="5"/>
  <c r="R34" i="5"/>
  <c r="U19" i="5"/>
  <c r="S6" i="5" l="1"/>
  <c r="U15" i="5"/>
  <c r="S34" i="5" l="1"/>
  <c r="U34" i="5" s="1"/>
  <c r="U6" i="5"/>
  <c r="H31" i="4" l="1"/>
  <c r="F31" i="4"/>
  <c r="H30" i="4"/>
  <c r="O30" i="4"/>
  <c r="F30" i="4" s="1"/>
  <c r="H29" i="4"/>
  <c r="H28" i="4"/>
  <c r="F28" i="4"/>
  <c r="H27" i="4"/>
  <c r="F27" i="4"/>
  <c r="H26" i="4"/>
  <c r="F26" i="4"/>
  <c r="H25" i="4"/>
  <c r="F25" i="4"/>
  <c r="S24" i="4"/>
  <c r="H24" i="4"/>
  <c r="I24" i="4" s="1"/>
  <c r="F24" i="4"/>
  <c r="F23" i="4"/>
  <c r="F22" i="4"/>
  <c r="H21" i="4"/>
  <c r="F21" i="4"/>
  <c r="F20" i="4"/>
  <c r="H19" i="4"/>
  <c r="F19" i="4"/>
  <c r="H18" i="4"/>
  <c r="I18" i="4" s="1"/>
  <c r="F18" i="4"/>
  <c r="M17" i="4"/>
  <c r="H17" i="4" s="1"/>
  <c r="F17" i="4"/>
  <c r="F16" i="4"/>
  <c r="F15" i="4"/>
  <c r="H14" i="4"/>
  <c r="F14" i="4"/>
  <c r="E14" i="4" s="1"/>
  <c r="H13" i="4"/>
  <c r="F13" i="4"/>
  <c r="E13" i="4" s="1"/>
  <c r="H12" i="4"/>
  <c r="F12" i="4"/>
  <c r="E12" i="4" s="1"/>
  <c r="H11" i="4"/>
  <c r="F11" i="4"/>
  <c r="E11" i="4" s="1"/>
  <c r="H10" i="4"/>
  <c r="F10" i="4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E13" i="3"/>
  <c r="E8" i="3" s="1"/>
  <c r="E27" i="3" s="1"/>
  <c r="D13" i="3"/>
  <c r="D8" i="3" s="1"/>
  <c r="D27" i="3" s="1"/>
  <c r="G12" i="3"/>
  <c r="F12" i="3"/>
  <c r="G11" i="3"/>
  <c r="F11" i="3"/>
  <c r="G10" i="3"/>
  <c r="F10" i="3"/>
  <c r="G9" i="3"/>
  <c r="F9" i="3"/>
  <c r="H31" i="2"/>
  <c r="I31" i="2" s="1"/>
  <c r="F31" i="2"/>
  <c r="P30" i="2"/>
  <c r="O30" i="2"/>
  <c r="H30" i="2"/>
  <c r="G30" i="2" s="1"/>
  <c r="F30" i="2"/>
  <c r="H29" i="2"/>
  <c r="G29" i="2" s="1"/>
  <c r="F29" i="2"/>
  <c r="H28" i="2"/>
  <c r="G28" i="2" s="1"/>
  <c r="F28" i="2"/>
  <c r="H27" i="2"/>
  <c r="G27" i="2" s="1"/>
  <c r="F27" i="2"/>
  <c r="H26" i="2"/>
  <c r="G26" i="2" s="1"/>
  <c r="F26" i="2"/>
  <c r="I25" i="2"/>
  <c r="H25" i="2"/>
  <c r="G25" i="2"/>
  <c r="F25" i="2"/>
  <c r="S24" i="2"/>
  <c r="R24" i="2" s="1"/>
  <c r="H24" i="2"/>
  <c r="I24" i="2" s="1"/>
  <c r="G24" i="2"/>
  <c r="F24" i="2"/>
  <c r="H23" i="2"/>
  <c r="I23" i="2" s="1"/>
  <c r="G23" i="2"/>
  <c r="F23" i="2"/>
  <c r="L22" i="2"/>
  <c r="H22" i="2"/>
  <c r="G22" i="2" s="1"/>
  <c r="F22" i="2"/>
  <c r="H21" i="2"/>
  <c r="G21" i="2" s="1"/>
  <c r="F21" i="2"/>
  <c r="M20" i="2"/>
  <c r="H20" i="2" s="1"/>
  <c r="I19" i="2"/>
  <c r="H19" i="2"/>
  <c r="G19" i="2"/>
  <c r="F19" i="2"/>
  <c r="I18" i="2"/>
  <c r="H18" i="2"/>
  <c r="G18" i="2"/>
  <c r="F18" i="2"/>
  <c r="M17" i="2"/>
  <c r="H17" i="2" s="1"/>
  <c r="F17" i="2"/>
  <c r="G16" i="2"/>
  <c r="F16" i="2"/>
  <c r="G15" i="2"/>
  <c r="F15" i="2"/>
  <c r="H14" i="2"/>
  <c r="I14" i="2" s="1"/>
  <c r="G14" i="2"/>
  <c r="F14" i="2"/>
  <c r="M13" i="2"/>
  <c r="H13" i="2"/>
  <c r="I13" i="2" s="1"/>
  <c r="G13" i="2"/>
  <c r="F13" i="2"/>
  <c r="H12" i="2"/>
  <c r="I12" i="2" s="1"/>
  <c r="G12" i="2"/>
  <c r="F12" i="2"/>
  <c r="H11" i="2"/>
  <c r="I11" i="2" s="1"/>
  <c r="G11" i="2"/>
  <c r="F11" i="2"/>
  <c r="H10" i="2"/>
  <c r="I10" i="2" s="1"/>
  <c r="G10" i="2"/>
  <c r="F10" i="2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E13" i="1"/>
  <c r="G13" i="1" s="1"/>
  <c r="D13" i="1"/>
  <c r="D8" i="1" s="1"/>
  <c r="D27" i="1" s="1"/>
  <c r="G12" i="1"/>
  <c r="F12" i="1"/>
  <c r="G11" i="1"/>
  <c r="F11" i="1"/>
  <c r="G10" i="1"/>
  <c r="F10" i="1"/>
  <c r="G9" i="1"/>
  <c r="F9" i="1"/>
  <c r="E8" i="1"/>
  <c r="E27" i="1" s="1"/>
  <c r="I14" i="4" l="1"/>
  <c r="G14" i="4"/>
  <c r="I13" i="4"/>
  <c r="G13" i="4"/>
  <c r="I12" i="4"/>
  <c r="G12" i="4"/>
  <c r="I11" i="4"/>
  <c r="G11" i="4"/>
  <c r="I31" i="4"/>
  <c r="I30" i="4"/>
  <c r="F29" i="4"/>
  <c r="I29" i="4" s="1"/>
  <c r="I28" i="4"/>
  <c r="I27" i="4"/>
  <c r="I26" i="4"/>
  <c r="I25" i="4"/>
  <c r="I23" i="4"/>
  <c r="I19" i="4"/>
  <c r="I10" i="4"/>
  <c r="F13" i="3"/>
  <c r="G13" i="3"/>
  <c r="I20" i="4"/>
  <c r="I17" i="4"/>
  <c r="I21" i="4"/>
  <c r="I22" i="4"/>
  <c r="G27" i="3"/>
  <c r="F27" i="3"/>
  <c r="F8" i="3"/>
  <c r="G20" i="2"/>
  <c r="I17" i="2"/>
  <c r="G17" i="2"/>
  <c r="I21" i="2"/>
  <c r="R25" i="2"/>
  <c r="I26" i="2"/>
  <c r="I27" i="2"/>
  <c r="I28" i="2"/>
  <c r="I29" i="2"/>
  <c r="I30" i="2"/>
  <c r="G31" i="2"/>
  <c r="F20" i="2"/>
  <c r="I20" i="2" s="1"/>
  <c r="I22" i="2"/>
  <c r="G27" i="1"/>
  <c r="F27" i="1"/>
  <c r="F13" i="1"/>
  <c r="F8" i="1"/>
</calcChain>
</file>

<file path=xl/sharedStrings.xml><?xml version="1.0" encoding="utf-8"?>
<sst xmlns="http://schemas.openxmlformats.org/spreadsheetml/2006/main" count="576" uniqueCount="195">
  <si>
    <t>приложение 4</t>
  </si>
  <si>
    <t>Информация по объему финансирования мероприятий ведомственной целевой программы "Содержание объектов благоустройства, городских дорог, текущий ремонт дорог на территории города Югорска на 2010-2012 годы"</t>
  </si>
  <si>
    <t>прил.4</t>
  </si>
  <si>
    <t>за 4 квартал 2011 года (в нарастании с начала года)</t>
  </si>
  <si>
    <t>в тыс. руб.</t>
  </si>
  <si>
    <t>№ п/п</t>
  </si>
  <si>
    <t>Наименование мероприятий</t>
  </si>
  <si>
    <t>Источники финанси-рования</t>
  </si>
  <si>
    <t>Предусмотрено по утвержденной программе</t>
  </si>
  <si>
    <t>Фактически профинансировано за отчетный период</t>
  </si>
  <si>
    <t>% исполнения</t>
  </si>
  <si>
    <t>проверка</t>
  </si>
  <si>
    <t xml:space="preserve">Содержание объектов благоустройства, в том числе </t>
  </si>
  <si>
    <t>бюджет города</t>
  </si>
  <si>
    <t>Освещение города</t>
  </si>
  <si>
    <t>Озеленение города</t>
  </si>
  <si>
    <t>Озеленение сквера</t>
  </si>
  <si>
    <t>Содержание кладбища</t>
  </si>
  <si>
    <t>Прочее благоустройство, в том числе:</t>
  </si>
  <si>
    <t>6.1</t>
  </si>
  <si>
    <t>Содержание памятника-мемориала</t>
  </si>
  <si>
    <t>6.2</t>
  </si>
  <si>
    <t>Содержание подземного перехода</t>
  </si>
  <si>
    <t>6.3</t>
  </si>
  <si>
    <t>Содержание городской площади</t>
  </si>
  <si>
    <t>6.4</t>
  </si>
  <si>
    <t>Содержание городского пруда</t>
  </si>
  <si>
    <t>6.5</t>
  </si>
  <si>
    <t>Санитарный отлов животных</t>
  </si>
  <si>
    <t>6.6</t>
  </si>
  <si>
    <t>Содержание и ремонт детских площадок</t>
  </si>
  <si>
    <t>6.7</t>
  </si>
  <si>
    <t>Содержание пожарных водоемов и пожгидрантов</t>
  </si>
  <si>
    <t>6.8</t>
  </si>
  <si>
    <t>Содержание малых архитектурных форм</t>
  </si>
  <si>
    <t>6.9</t>
  </si>
  <si>
    <t>Содержание автобусных остановок</t>
  </si>
  <si>
    <t>6.10</t>
  </si>
  <si>
    <t>Содержание контейнерной площадки ул.Газовиков</t>
  </si>
  <si>
    <t>6.11</t>
  </si>
  <si>
    <t>Снос ветхих строений</t>
  </si>
  <si>
    <t>6.12</t>
  </si>
  <si>
    <t>Подготовка к Новому году</t>
  </si>
  <si>
    <t>Содержание и текущий ремонт городских дорог</t>
  </si>
  <si>
    <t>ВСЕГО</t>
  </si>
  <si>
    <t>Заместитель главы администрации -</t>
  </si>
  <si>
    <t>директор департамента жилищно-коммунального   и строительного комплекса</t>
  </si>
  <si>
    <t>Бандурин В.К.</t>
  </si>
  <si>
    <t>(руководитель субъекта бюджетного ппланирования)</t>
  </si>
  <si>
    <t>(Ф.И.О.)</t>
  </si>
  <si>
    <t>(подпись)</t>
  </si>
  <si>
    <t>исп. начальник ПЭО ДЖКиСК Смолина Е.А., тел.7-04-76</t>
  </si>
  <si>
    <t>(исполнитель, должность, подпись, телефон)</t>
  </si>
  <si>
    <t>приложение 5</t>
  </si>
  <si>
    <t>Информация</t>
  </si>
  <si>
    <t>по финансированию и выполнению мероприятий городской целевой программы</t>
  </si>
  <si>
    <r>
      <t>"Содержание объектов благоустройства, городских дорог, текущий ремонт дорог на территории города Югорска на 2010-2012 годы" за 4</t>
    </r>
    <r>
      <rPr>
        <b/>
        <u/>
        <sz val="12"/>
        <rFont val="Times New Roman"/>
        <family val="1"/>
        <charset val="204"/>
      </rPr>
      <t xml:space="preserve"> квартал 2011 года (в нарастании с начала года)</t>
    </r>
  </si>
  <si>
    <t>2011 год</t>
  </si>
  <si>
    <t>Наименование показателей результативности программы</t>
  </si>
  <si>
    <t>Ед. изм.</t>
  </si>
  <si>
    <t>Базовый показатель на начало реализации программы</t>
  </si>
  <si>
    <t>Предусмотрено по программе</t>
  </si>
  <si>
    <t>Выполнено</t>
  </si>
  <si>
    <t>Результат гр.8/гр.6, %</t>
  </si>
  <si>
    <t>кол-во, ед.</t>
  </si>
  <si>
    <t>площадь, кв.м</t>
  </si>
  <si>
    <t>протяж-сть, м</t>
  </si>
  <si>
    <t>сумма, руб.</t>
  </si>
  <si>
    <t>население, чел.</t>
  </si>
  <si>
    <t>На весь период реализации</t>
  </si>
  <si>
    <t>На отчетный период</t>
  </si>
  <si>
    <t>С начала реализации</t>
  </si>
  <si>
    <t xml:space="preserve"> на год</t>
  </si>
  <si>
    <t>4 квартал</t>
  </si>
  <si>
    <t>7=(4+8)/2</t>
  </si>
  <si>
    <t>9=8/6</t>
  </si>
  <si>
    <t xml:space="preserve">план </t>
  </si>
  <si>
    <t>факт</t>
  </si>
  <si>
    <t xml:space="preserve">Затраты на обслуживание 1 км сетей уличного освещения </t>
  </si>
  <si>
    <t>тыс. руб. на 1 км</t>
  </si>
  <si>
    <t>весь комплекс</t>
  </si>
  <si>
    <t>Количество светильников, приходящихся на 1 жителя</t>
  </si>
  <si>
    <t>ед. на 1 жителя</t>
  </si>
  <si>
    <t>Протяженность сетей уличного освещения на 1 жителя</t>
  </si>
  <si>
    <t>км на 1 жителя</t>
  </si>
  <si>
    <t>Площадь  газонов в расчете на 1 жителя</t>
  </si>
  <si>
    <t>кв.м на 1 жителя</t>
  </si>
  <si>
    <t>Количество цветов в расчете на 1 жителя</t>
  </si>
  <si>
    <t>Площадь  газонов сквера в расчете на 1 жителя</t>
  </si>
  <si>
    <t>кв.м. на 1 жителя</t>
  </si>
  <si>
    <t>Количество цветов сквера в расчете на 1 жителя</t>
  </si>
  <si>
    <t>Затраты на обслуживание 1 кв.м кладбища</t>
  </si>
  <si>
    <t>руб. на 1 кв.м</t>
  </si>
  <si>
    <t>Затраты на обслуживание 1 кв.м площади памятника</t>
  </si>
  <si>
    <t>Затраты на обслуживание 1 кв.м площади перехода</t>
  </si>
  <si>
    <t>Затраты на обслуживание 1 кв.м городских  площадей</t>
  </si>
  <si>
    <t>Затраты на обслуживание 1 кв.м. обслуживаемой площади пруда</t>
  </si>
  <si>
    <t>Затраты на отлов 1 животного</t>
  </si>
  <si>
    <t>руб. на 1 животное</t>
  </si>
  <si>
    <t>Затраты на обслуживание и ремонт 1 городка</t>
  </si>
  <si>
    <t>руб. на 1 ед.</t>
  </si>
  <si>
    <t>Затраты на обслуживание  1 пожводоёма</t>
  </si>
  <si>
    <t>Затраты на обслуживание  1 пожгидранта</t>
  </si>
  <si>
    <t>Затраты на 1 ед. малых архитектурных форм</t>
  </si>
  <si>
    <t>Затраты на обслуживание 1 автобусной остановки</t>
  </si>
  <si>
    <t>Затраты на содержание 1 кв. м конт. площадки</t>
  </si>
  <si>
    <t xml:space="preserve">Затраты на содержание 1 кв.м городских дорог </t>
  </si>
  <si>
    <t>Затраты на содержание 1 км. городских дорог</t>
  </si>
  <si>
    <t>тыс.руб. на 1 км</t>
  </si>
  <si>
    <t>Затраты на текущий ремонт 1 кв.м. городских дорог</t>
  </si>
  <si>
    <t>директор  департамента жилищно-коммунального и строительного комплекса администрации города Югорска</t>
  </si>
  <si>
    <t>начало программы</t>
  </si>
  <si>
    <t>конечный результат</t>
  </si>
  <si>
    <t>отчетный год план</t>
  </si>
  <si>
    <t xml:space="preserve">(факт 2010 года+факт 2011 года)/2 года </t>
  </si>
  <si>
    <t>факт 2011 года</t>
  </si>
  <si>
    <t>ср.-арифметич.</t>
  </si>
  <si>
    <t>за 1 квартал 2012 года (в нарастании с начала года)</t>
  </si>
  <si>
    <t>Заместитель главы администрации города -</t>
  </si>
  <si>
    <r>
      <t>"Содержание объектов благоустройства, городских дорог, текущий ремонт дорог на территории города Югорска на 2010-2012 годы" за 1</t>
    </r>
    <r>
      <rPr>
        <b/>
        <u/>
        <sz val="12"/>
        <rFont val="Times New Roman"/>
        <family val="1"/>
        <charset val="204"/>
      </rPr>
      <t xml:space="preserve"> квартал 2012 года (в нарастании с начала года)</t>
    </r>
  </si>
  <si>
    <t>Содержание городских  площадей</t>
  </si>
  <si>
    <t>Показатели результативности реализации Программы по годам</t>
  </si>
  <si>
    <t>Мероприятия программы</t>
  </si>
  <si>
    <t>Наименование показателя</t>
  </si>
  <si>
    <t>Ед.изм.</t>
  </si>
  <si>
    <t>Показатели по годам</t>
  </si>
  <si>
    <t>протяженность, м</t>
  </si>
  <si>
    <t>к-во, ед.</t>
  </si>
  <si>
    <t>Бюджетные ассигнования, в том числе по годам, тыс.руб.</t>
  </si>
  <si>
    <t>Кол-во жителей, тыс. чел.</t>
  </si>
  <si>
    <t>2010 год</t>
  </si>
  <si>
    <t>2012 год</t>
  </si>
  <si>
    <t>Итого</t>
  </si>
  <si>
    <t>руб. на 1 км</t>
  </si>
  <si>
    <t>Число светильников, находящихся на обслуживании</t>
  </si>
  <si>
    <t>количество светильников, приходящихся на 1 жителя</t>
  </si>
  <si>
    <t>Протяженность сетей уличного освещения</t>
  </si>
  <si>
    <t>площадь обслуживаемых газонов</t>
  </si>
  <si>
    <t>количество цветов в расчете на 1 жителя</t>
  </si>
  <si>
    <t>количество высаженных цветов</t>
  </si>
  <si>
    <t>Обслуживаемая площадь кладбища</t>
  </si>
  <si>
    <t>5.1</t>
  </si>
  <si>
    <t>Обслуживаемая площадь памятника</t>
  </si>
  <si>
    <t>5.2</t>
  </si>
  <si>
    <t>Обслуживаемая площадь подземного перехода</t>
  </si>
  <si>
    <t>5.3</t>
  </si>
  <si>
    <t>Затраты на обслуживание 1 кв.м фонтанной площади</t>
  </si>
  <si>
    <t xml:space="preserve">Обслуживаемая площадь </t>
  </si>
  <si>
    <t>5.4</t>
  </si>
  <si>
    <t>Обслуживаемая площадь пруда</t>
  </si>
  <si>
    <t>5.5</t>
  </si>
  <si>
    <t>Количество отлавливаемых животных</t>
  </si>
  <si>
    <t>5.6</t>
  </si>
  <si>
    <t>Содержание и ремонт детских игровых городков</t>
  </si>
  <si>
    <t>Количество детских площадок</t>
  </si>
  <si>
    <t>5.7</t>
  </si>
  <si>
    <t>Содержание пожарных водоемов</t>
  </si>
  <si>
    <t>Количество пожводоёмов</t>
  </si>
  <si>
    <t>Содержание пожгидрантов</t>
  </si>
  <si>
    <t>Количество пожгидрантов</t>
  </si>
  <si>
    <t>5.8</t>
  </si>
  <si>
    <t>Количество малых архитектурных форм (урн, скамеек)</t>
  </si>
  <si>
    <t>5.9</t>
  </si>
  <si>
    <t>Количество автобусных остановок, остановочных комплексов</t>
  </si>
  <si>
    <t>5.10</t>
  </si>
  <si>
    <t>затраты на содержание 1 кв. м конт. площадки</t>
  </si>
  <si>
    <t>Обслуживаемая площадь контейнерной площадки</t>
  </si>
  <si>
    <t>5.11</t>
  </si>
  <si>
    <t>5.12</t>
  </si>
  <si>
    <t>Подготовка города к Новому году</t>
  </si>
  <si>
    <t>5.13</t>
  </si>
  <si>
    <t>Прочие расходы по благоустройству</t>
  </si>
  <si>
    <t>6</t>
  </si>
  <si>
    <t xml:space="preserve">затраты на содержание 1 кв.м городских дорог </t>
  </si>
  <si>
    <t xml:space="preserve">Уборочная площадь городских дорог </t>
  </si>
  <si>
    <t>затраты на содержание 1 км. городских дорог</t>
  </si>
  <si>
    <t>Протяженность городских дорог</t>
  </si>
  <si>
    <t>затраты на текущий ремонт 1 кв.м. городских дорог</t>
  </si>
  <si>
    <t>Площадь отремонтированных дорог</t>
  </si>
  <si>
    <t>по состоянию на 31 марта 2012г.</t>
  </si>
  <si>
    <t>(717) на 2012 год</t>
  </si>
  <si>
    <t>в год</t>
  </si>
  <si>
    <t>1 кв.</t>
  </si>
  <si>
    <r>
      <t xml:space="preserve"> на год </t>
    </r>
    <r>
      <rPr>
        <b/>
        <u/>
        <sz val="10"/>
        <color rgb="FF0070C0"/>
        <rFont val="Times New Roman"/>
        <family val="1"/>
        <charset val="204"/>
      </rPr>
      <t>план</t>
    </r>
  </si>
  <si>
    <r>
      <t xml:space="preserve">1  квартал </t>
    </r>
    <r>
      <rPr>
        <b/>
        <u/>
        <sz val="10"/>
        <color rgb="FF0070C0"/>
        <rFont val="Times New Roman"/>
        <family val="1"/>
        <charset val="204"/>
      </rPr>
      <t>факт</t>
    </r>
  </si>
  <si>
    <r>
      <t xml:space="preserve">за 2011 год </t>
    </r>
    <r>
      <rPr>
        <b/>
        <u/>
        <sz val="10"/>
        <color rgb="FF990099"/>
        <rFont val="Times New Roman"/>
        <family val="1"/>
        <charset val="204"/>
      </rPr>
      <t>факт</t>
    </r>
  </si>
  <si>
    <t>Заместитель директора  департамента жилищно-коммунального и строительного комплекса администрации города Югорска</t>
  </si>
  <si>
    <t>Ярков Г.А.</t>
  </si>
  <si>
    <t xml:space="preserve">(факт 2010 года+факт 2011 года+факт 2012)/3 года </t>
  </si>
  <si>
    <t>за 2 квартал 2012 года (в нарастании с начала года)</t>
  </si>
  <si>
    <r>
      <t>"Содержание объектов благоустройства, городских дорог, текущий ремонт дорог на территории города Югорска на 2010-2012 годы" за 2</t>
    </r>
    <r>
      <rPr>
        <b/>
        <u/>
        <sz val="12"/>
        <rFont val="Times New Roman"/>
        <family val="1"/>
        <charset val="204"/>
      </rPr>
      <t xml:space="preserve"> квартал 2012 года (в нарастании с начала года)</t>
    </r>
  </si>
  <si>
    <t>1 пол-ие</t>
  </si>
  <si>
    <t>факт 2012 года</t>
  </si>
  <si>
    <r>
      <t xml:space="preserve">1  полугодие </t>
    </r>
    <r>
      <rPr>
        <b/>
        <u/>
        <sz val="10"/>
        <color rgb="FF0070C0"/>
        <rFont val="Times New Roman"/>
        <family val="1"/>
        <charset val="204"/>
      </rPr>
      <t>факт</t>
    </r>
  </si>
  <si>
    <t>Заместитель главы администрации города- директор  департамента жилищно-коммунального и строительного комплекса администрации города Югорска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</si>
</sst>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00"/>
    <numFmt numFmtId="166" formatCode="#,##0.0"/>
  </numFmts>
  <fonts count="50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8"/>
      <color indexed="12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0"/>
      <color rgb="FFFF33CC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1"/>
      <color rgb="FF00800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FF00FF"/>
      <name val="Times New Roman"/>
      <family val="1"/>
      <charset val="204"/>
    </font>
    <font>
      <sz val="9"/>
      <color indexed="12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b/>
      <sz val="9"/>
      <color rgb="FF7030A0"/>
      <name val="Times New Roman"/>
      <family val="1"/>
      <charset val="204"/>
    </font>
    <font>
      <sz val="9"/>
      <color indexed="17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indexed="17"/>
      <name val="Times New Roman"/>
      <family val="1"/>
      <charset val="204"/>
    </font>
    <font>
      <sz val="11"/>
      <color rgb="FF00990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u/>
      <sz val="10"/>
      <color rgb="FF0070C0"/>
      <name val="Times New Roman"/>
      <family val="1"/>
      <charset val="204"/>
    </font>
    <font>
      <b/>
      <sz val="11"/>
      <color rgb="FF990099"/>
      <name val="Times New Roman"/>
      <family val="1"/>
      <charset val="204"/>
    </font>
    <font>
      <b/>
      <sz val="10"/>
      <color rgb="FF990099"/>
      <name val="Times New Roman"/>
      <family val="1"/>
      <charset val="204"/>
    </font>
    <font>
      <b/>
      <u/>
      <sz val="10"/>
      <color rgb="FF99009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3" fontId="8" fillId="0" borderId="5" xfId="1" applyNumberFormat="1" applyFont="1" applyBorder="1" applyAlignment="1">
      <alignment horizontal="center" vertical="center" wrapText="1"/>
    </xf>
    <xf numFmtId="3" fontId="8" fillId="0" borderId="6" xfId="1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vertical="center" wrapText="1"/>
    </xf>
    <xf numFmtId="0" fontId="9" fillId="0" borderId="4" xfId="1" applyFont="1" applyBorder="1" applyAlignment="1">
      <alignment horizontal="center" vertical="center" wrapText="1"/>
    </xf>
    <xf numFmtId="0" fontId="8" fillId="0" borderId="5" xfId="1" applyNumberFormat="1" applyFont="1" applyFill="1" applyBorder="1" applyAlignment="1" applyProtection="1">
      <alignment vertical="center" wrapText="1"/>
    </xf>
    <xf numFmtId="3" fontId="10" fillId="0" borderId="6" xfId="1" applyNumberFormat="1" applyFont="1" applyFill="1" applyBorder="1" applyAlignment="1" applyProtection="1">
      <alignment horizontal="center" vertical="center" wrapText="1"/>
    </xf>
    <xf numFmtId="3" fontId="7" fillId="0" borderId="0" xfId="1" applyNumberFormat="1" applyFont="1" applyAlignment="1">
      <alignment horizontal="center" vertical="center" wrapText="1"/>
    </xf>
    <xf numFmtId="3" fontId="10" fillId="0" borderId="6" xfId="1" applyNumberFormat="1" applyFont="1" applyBorder="1" applyAlignment="1">
      <alignment horizontal="center" vertical="center" wrapText="1"/>
    </xf>
    <xf numFmtId="49" fontId="11" fillId="0" borderId="4" xfId="1" applyNumberFormat="1" applyFont="1" applyBorder="1" applyAlignment="1">
      <alignment horizontal="center" vertical="center" wrapText="1"/>
    </xf>
    <xf numFmtId="0" fontId="10" fillId="0" borderId="5" xfId="1" applyNumberFormat="1" applyFont="1" applyFill="1" applyBorder="1" applyAlignment="1" applyProtection="1">
      <alignment vertical="center" wrapText="1"/>
    </xf>
    <xf numFmtId="0" fontId="12" fillId="0" borderId="5" xfId="1" applyFont="1" applyBorder="1" applyAlignment="1">
      <alignment vertical="center" wrapText="1"/>
    </xf>
    <xf numFmtId="3" fontId="10" fillId="0" borderId="5" xfId="1" applyNumberFormat="1" applyFont="1" applyBorder="1" applyAlignment="1">
      <alignment vertical="center" wrapText="1"/>
    </xf>
    <xf numFmtId="3" fontId="10" fillId="0" borderId="6" xfId="1" applyNumberFormat="1" applyFont="1" applyFill="1" applyBorder="1" applyAlignment="1" applyProtection="1">
      <alignment horizontal="right" vertical="center" wrapText="1"/>
    </xf>
    <xf numFmtId="0" fontId="8" fillId="0" borderId="5" xfId="1" applyFont="1" applyBorder="1" applyAlignment="1">
      <alignment vertical="center" wrapText="1"/>
    </xf>
    <xf numFmtId="0" fontId="12" fillId="0" borderId="7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12" fillId="0" borderId="8" xfId="1" applyFont="1" applyBorder="1" applyAlignment="1">
      <alignment vertical="center" wrapText="1"/>
    </xf>
    <xf numFmtId="3" fontId="8" fillId="0" borderId="8" xfId="1" applyNumberFormat="1" applyFont="1" applyBorder="1" applyAlignment="1">
      <alignment horizontal="center" vertical="center" wrapText="1"/>
    </xf>
    <xf numFmtId="3" fontId="8" fillId="0" borderId="9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0" fontId="1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3" fontId="24" fillId="0" borderId="5" xfId="0" applyNumberFormat="1" applyFont="1" applyBorder="1" applyAlignment="1">
      <alignment horizontal="center" vertical="center" wrapText="1"/>
    </xf>
    <xf numFmtId="4" fontId="24" fillId="0" borderId="5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/>
    </xf>
    <xf numFmtId="165" fontId="24" fillId="0" borderId="5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3" fontId="27" fillId="2" borderId="5" xfId="0" applyNumberFormat="1" applyFont="1" applyFill="1" applyBorder="1" applyAlignment="1">
      <alignment horizontal="center" vertical="center" wrapText="1"/>
    </xf>
    <xf numFmtId="3" fontId="28" fillId="2" borderId="5" xfId="0" applyNumberFormat="1" applyFont="1" applyFill="1" applyBorder="1" applyAlignment="1">
      <alignment vertical="center" wrapText="1"/>
    </xf>
    <xf numFmtId="3" fontId="24" fillId="0" borderId="5" xfId="0" applyNumberFormat="1" applyFont="1" applyBorder="1" applyAlignment="1">
      <alignment horizontal="center"/>
    </xf>
    <xf numFmtId="4" fontId="24" fillId="0" borderId="5" xfId="0" applyNumberFormat="1" applyFont="1" applyBorder="1" applyAlignment="1">
      <alignment horizontal="center"/>
    </xf>
    <xf numFmtId="3" fontId="27" fillId="2" borderId="5" xfId="0" applyNumberFormat="1" applyFont="1" applyFill="1" applyBorder="1" applyAlignment="1">
      <alignment vertical="center" wrapText="1"/>
    </xf>
    <xf numFmtId="4" fontId="29" fillId="0" borderId="5" xfId="0" applyNumberFormat="1" applyFont="1" applyBorder="1" applyAlignment="1">
      <alignment horizontal="center"/>
    </xf>
    <xf numFmtId="10" fontId="2" fillId="0" borderId="0" xfId="0" applyNumberFormat="1" applyFont="1"/>
    <xf numFmtId="4" fontId="2" fillId="0" borderId="0" xfId="0" applyNumberFormat="1" applyFont="1"/>
    <xf numFmtId="0" fontId="18" fillId="0" borderId="0" xfId="0" applyFont="1"/>
    <xf numFmtId="0" fontId="6" fillId="0" borderId="0" xfId="0" applyFont="1"/>
    <xf numFmtId="4" fontId="6" fillId="0" borderId="0" xfId="0" applyNumberFormat="1" applyFont="1"/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4" fillId="0" borderId="0" xfId="0" applyFont="1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vertical="center" wrapText="1"/>
    </xf>
    <xf numFmtId="3" fontId="10" fillId="0" borderId="5" xfId="0" applyNumberFormat="1" applyFont="1" applyBorder="1" applyAlignment="1">
      <alignment vertical="center" wrapText="1"/>
    </xf>
    <xf numFmtId="3" fontId="10" fillId="0" borderId="6" xfId="0" applyNumberFormat="1" applyFont="1" applyBorder="1" applyAlignment="1">
      <alignment vertical="center" wrapText="1"/>
    </xf>
    <xf numFmtId="3" fontId="36" fillId="0" borderId="4" xfId="0" applyNumberFormat="1" applyFont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/>
    </xf>
    <xf numFmtId="3" fontId="22" fillId="0" borderId="5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4" fontId="10" fillId="0" borderId="5" xfId="0" applyNumberFormat="1" applyFont="1" applyFill="1" applyBorder="1" applyAlignment="1" applyProtection="1">
      <alignment horizontal="center" vertical="center" wrapText="1"/>
    </xf>
    <xf numFmtId="4" fontId="27" fillId="0" borderId="5" xfId="0" applyNumberFormat="1" applyFont="1" applyFill="1" applyBorder="1" applyAlignment="1" applyProtection="1">
      <alignment horizontal="center" vertical="center" wrapText="1"/>
    </xf>
    <xf numFmtId="4" fontId="10" fillId="0" borderId="6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>
      <alignment horizontal="justify" vertical="center" wrapText="1"/>
    </xf>
    <xf numFmtId="165" fontId="36" fillId="0" borderId="25" xfId="0" applyNumberFormat="1" applyFont="1" applyBorder="1" applyAlignment="1">
      <alignment vertical="center" wrapText="1"/>
    </xf>
    <xf numFmtId="165" fontId="28" fillId="0" borderId="5" xfId="0" applyNumberFormat="1" applyFont="1" applyBorder="1" applyAlignment="1">
      <alignment vertical="center" wrapText="1"/>
    </xf>
    <xf numFmtId="165" fontId="33" fillId="0" borderId="14" xfId="0" applyNumberFormat="1" applyFont="1" applyBorder="1" applyAlignment="1">
      <alignment vertical="center" wrapText="1"/>
    </xf>
    <xf numFmtId="165" fontId="10" fillId="0" borderId="25" xfId="0" applyNumberFormat="1" applyFont="1" applyBorder="1" applyAlignment="1">
      <alignment vertical="center" wrapText="1"/>
    </xf>
    <xf numFmtId="165" fontId="33" fillId="0" borderId="5" xfId="0" applyNumberFormat="1" applyFont="1" applyBorder="1" applyAlignment="1">
      <alignment vertical="center" wrapText="1"/>
    </xf>
    <xf numFmtId="3" fontId="7" fillId="0" borderId="4" xfId="0" applyNumberFormat="1" applyFont="1" applyFill="1" applyBorder="1" applyAlignment="1" applyProtection="1">
      <alignment horizontal="center" vertical="center" wrapText="1"/>
    </xf>
    <xf numFmtId="166" fontId="10" fillId="0" borderId="5" xfId="0" applyNumberFormat="1" applyFont="1" applyFill="1" applyBorder="1" applyAlignment="1" applyProtection="1">
      <alignment horizontal="center" vertical="center" wrapText="1"/>
    </xf>
    <xf numFmtId="3" fontId="22" fillId="0" borderId="5" xfId="0" applyNumberFormat="1" applyFont="1" applyFill="1" applyBorder="1" applyAlignment="1" applyProtection="1">
      <alignment horizontal="center" vertical="center" wrapText="1"/>
    </xf>
    <xf numFmtId="3" fontId="36" fillId="0" borderId="4" xfId="0" applyNumberFormat="1" applyFont="1" applyBorder="1" applyAlignment="1">
      <alignment vertical="center" wrapText="1"/>
    </xf>
    <xf numFmtId="3" fontId="28" fillId="0" borderId="5" xfId="0" applyNumberFormat="1" applyFont="1" applyBorder="1" applyAlignment="1">
      <alignment vertical="center" wrapText="1"/>
    </xf>
    <xf numFmtId="165" fontId="36" fillId="2" borderId="25" xfId="0" applyNumberFormat="1" applyFont="1" applyFill="1" applyBorder="1" applyAlignment="1">
      <alignment vertical="center" wrapText="1"/>
    </xf>
    <xf numFmtId="165" fontId="37" fillId="2" borderId="5" xfId="0" applyNumberFormat="1" applyFont="1" applyFill="1" applyBorder="1" applyAlignment="1">
      <alignment vertical="center" wrapText="1"/>
    </xf>
    <xf numFmtId="165" fontId="33" fillId="2" borderId="14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vertical="center" wrapText="1"/>
    </xf>
    <xf numFmtId="3" fontId="10" fillId="2" borderId="5" xfId="0" applyNumberFormat="1" applyFont="1" applyFill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3" fontId="36" fillId="2" borderId="25" xfId="0" applyNumberFormat="1" applyFont="1" applyFill="1" applyBorder="1" applyAlignment="1">
      <alignment vertical="center" wrapText="1"/>
    </xf>
    <xf numFmtId="3" fontId="10" fillId="2" borderId="14" xfId="0" applyNumberFormat="1" applyFont="1" applyFill="1" applyBorder="1" applyAlignment="1">
      <alignment vertical="center" wrapText="1"/>
    </xf>
    <xf numFmtId="3" fontId="33" fillId="0" borderId="0" xfId="0" applyNumberFormat="1" applyFont="1" applyAlignment="1">
      <alignment vertical="center" wrapText="1"/>
    </xf>
    <xf numFmtId="3" fontId="27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3" fontId="27" fillId="0" borderId="5" xfId="0" applyNumberFormat="1" applyFont="1" applyFill="1" applyBorder="1" applyAlignment="1">
      <alignment vertical="center" wrapText="1"/>
    </xf>
    <xf numFmtId="3" fontId="38" fillId="0" borderId="14" xfId="0" applyNumberFormat="1" applyFont="1" applyFill="1" applyBorder="1" applyAlignment="1">
      <alignment vertical="center" wrapText="1"/>
    </xf>
    <xf numFmtId="3" fontId="10" fillId="0" borderId="5" xfId="0" applyNumberFormat="1" applyFont="1" applyFill="1" applyBorder="1" applyAlignment="1">
      <alignment vertical="center" wrapText="1"/>
    </xf>
    <xf numFmtId="4" fontId="39" fillId="0" borderId="5" xfId="0" applyNumberFormat="1" applyFont="1" applyFill="1" applyBorder="1" applyAlignment="1" applyProtection="1">
      <alignment horizontal="center" vertical="center" wrapText="1"/>
    </xf>
    <xf numFmtId="166" fontId="28" fillId="0" borderId="5" xfId="0" applyNumberFormat="1" applyFont="1" applyFill="1" applyBorder="1" applyAlignment="1" applyProtection="1">
      <alignment horizontal="center" vertical="center" wrapText="1"/>
    </xf>
    <xf numFmtId="4" fontId="8" fillId="0" borderId="5" xfId="0" applyNumberFormat="1" applyFont="1" applyFill="1" applyBorder="1" applyAlignment="1" applyProtection="1">
      <alignment horizontal="center" vertical="center" wrapText="1"/>
    </xf>
    <xf numFmtId="4" fontId="28" fillId="0" borderId="5" xfId="0" applyNumberFormat="1" applyFont="1" applyFill="1" applyBorder="1" applyAlignment="1" applyProtection="1">
      <alignment horizontal="center" vertical="center" wrapText="1"/>
    </xf>
    <xf numFmtId="4" fontId="8" fillId="0" borderId="6" xfId="0" applyNumberFormat="1" applyFont="1" applyFill="1" applyBorder="1" applyAlignment="1" applyProtection="1">
      <alignment horizontal="center" vertical="center" wrapText="1"/>
    </xf>
    <xf numFmtId="3" fontId="36" fillId="0" borderId="4" xfId="0" applyNumberFormat="1" applyFont="1" applyFill="1" applyBorder="1" applyAlignment="1" applyProtection="1">
      <alignment horizontal="center" vertical="center" wrapText="1"/>
    </xf>
    <xf numFmtId="166" fontId="8" fillId="0" borderId="5" xfId="0" applyNumberFormat="1" applyFont="1" applyFill="1" applyBorder="1" applyAlignment="1" applyProtection="1">
      <alignment horizontal="center" vertical="center" wrapText="1"/>
    </xf>
    <xf numFmtId="49" fontId="40" fillId="0" borderId="13" xfId="0" applyNumberFormat="1" applyFont="1" applyBorder="1" applyAlignment="1">
      <alignment horizontal="center" vertical="center" wrapText="1"/>
    </xf>
    <xf numFmtId="4" fontId="10" fillId="0" borderId="5" xfId="0" applyNumberFormat="1" applyFont="1" applyFill="1" applyBorder="1" applyAlignment="1" applyProtection="1">
      <alignment horizontal="right" vertical="center" wrapText="1"/>
    </xf>
    <xf numFmtId="4" fontId="27" fillId="0" borderId="5" xfId="0" applyNumberFormat="1" applyFont="1" applyFill="1" applyBorder="1" applyAlignment="1" applyProtection="1">
      <alignment horizontal="right" vertical="center" wrapText="1"/>
    </xf>
    <xf numFmtId="4" fontId="10" fillId="0" borderId="6" xfId="0" applyNumberFormat="1" applyFont="1" applyFill="1" applyBorder="1" applyAlignment="1" applyProtection="1">
      <alignment horizontal="right" vertical="center" wrapText="1"/>
    </xf>
    <xf numFmtId="3" fontId="36" fillId="0" borderId="4" xfId="0" applyNumberFormat="1" applyFont="1" applyFill="1" applyBorder="1" applyAlignment="1" applyProtection="1">
      <alignment horizontal="right" vertical="center" wrapText="1"/>
    </xf>
    <xf numFmtId="166" fontId="10" fillId="0" borderId="5" xfId="0" applyNumberFormat="1" applyFont="1" applyFill="1" applyBorder="1" applyAlignment="1" applyProtection="1">
      <alignment horizontal="right" vertical="center" wrapText="1"/>
    </xf>
    <xf numFmtId="3" fontId="22" fillId="0" borderId="5" xfId="0" applyNumberFormat="1" applyFont="1" applyFill="1" applyBorder="1" applyAlignment="1" applyProtection="1">
      <alignment horizontal="right" vertical="center" wrapText="1"/>
    </xf>
    <xf numFmtId="3" fontId="41" fillId="2" borderId="25" xfId="0" applyNumberFormat="1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7" fillId="2" borderId="5" xfId="0" applyFont="1" applyFill="1" applyBorder="1" applyAlignment="1">
      <alignment vertical="center" wrapText="1"/>
    </xf>
    <xf numFmtId="4" fontId="39" fillId="0" borderId="5" xfId="0" applyNumberFormat="1" applyFont="1" applyFill="1" applyBorder="1" applyAlignment="1" applyProtection="1">
      <alignment horizontal="right" vertical="center" wrapText="1"/>
    </xf>
    <xf numFmtId="166" fontId="28" fillId="0" borderId="5" xfId="0" applyNumberFormat="1" applyFont="1" applyFill="1" applyBorder="1" applyAlignment="1" applyProtection="1">
      <alignment horizontal="right" vertical="center" wrapText="1"/>
    </xf>
    <xf numFmtId="0" fontId="42" fillId="0" borderId="4" xfId="0" applyNumberFormat="1" applyFont="1" applyFill="1" applyBorder="1" applyAlignment="1" applyProtection="1">
      <alignment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3" fontId="7" fillId="0" borderId="4" xfId="0" applyNumberFormat="1" applyFont="1" applyFill="1" applyBorder="1" applyAlignment="1" applyProtection="1">
      <alignment horizontal="right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166" fontId="28" fillId="0" borderId="5" xfId="0" applyNumberFormat="1" applyFont="1" applyBorder="1" applyAlignment="1">
      <alignment horizontal="center" vertical="center" wrapText="1"/>
    </xf>
    <xf numFmtId="4" fontId="27" fillId="0" borderId="5" xfId="0" applyNumberFormat="1" applyFont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vertical="center" wrapText="1"/>
    </xf>
    <xf numFmtId="3" fontId="10" fillId="0" borderId="6" xfId="0" applyNumberFormat="1" applyFont="1" applyFill="1" applyBorder="1" applyAlignment="1">
      <alignment vertical="center" wrapText="1"/>
    </xf>
    <xf numFmtId="3" fontId="29" fillId="2" borderId="25" xfId="0" applyNumberFormat="1" applyFont="1" applyFill="1" applyBorder="1" applyAlignment="1">
      <alignment vertical="center" wrapText="1"/>
    </xf>
    <xf numFmtId="3" fontId="36" fillId="0" borderId="4" xfId="0" applyNumberFormat="1" applyFont="1" applyBorder="1" applyAlignment="1">
      <alignment horizontal="right" vertical="center" wrapText="1"/>
    </xf>
    <xf numFmtId="166" fontId="28" fillId="0" borderId="5" xfId="0" applyNumberFormat="1" applyFont="1" applyBorder="1" applyAlignment="1">
      <alignment horizontal="right" vertical="center" wrapText="1"/>
    </xf>
    <xf numFmtId="3" fontId="22" fillId="0" borderId="5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right" vertical="center" wrapText="1"/>
    </xf>
    <xf numFmtId="165" fontId="10" fillId="2" borderId="5" xfId="0" applyNumberFormat="1" applyFont="1" applyFill="1" applyBorder="1" applyAlignment="1">
      <alignment vertical="center" wrapText="1"/>
    </xf>
    <xf numFmtId="165" fontId="10" fillId="2" borderId="14" xfId="0" applyNumberFormat="1" applyFont="1" applyFill="1" applyBorder="1" applyAlignment="1">
      <alignment vertical="center" wrapText="1"/>
    </xf>
    <xf numFmtId="3" fontId="10" fillId="0" borderId="25" xfId="0" applyNumberFormat="1" applyFont="1" applyBorder="1" applyAlignment="1">
      <alignment vertical="center" wrapText="1"/>
    </xf>
    <xf numFmtId="3" fontId="10" fillId="0" borderId="26" xfId="0" applyNumberFormat="1" applyFont="1" applyBorder="1" applyAlignment="1">
      <alignment vertical="center" wrapText="1"/>
    </xf>
    <xf numFmtId="166" fontId="10" fillId="0" borderId="5" xfId="0" applyNumberFormat="1" applyFont="1" applyBorder="1" applyAlignment="1">
      <alignment horizontal="right" vertical="center" wrapText="1"/>
    </xf>
    <xf numFmtId="0" fontId="10" fillId="0" borderId="1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44" fillId="0" borderId="8" xfId="0" applyFont="1" applyBorder="1" applyAlignment="1">
      <alignment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3" fontId="36" fillId="0" borderId="7" xfId="0" applyNumberFormat="1" applyFont="1" applyBorder="1" applyAlignment="1">
      <alignment horizontal="center" vertical="center" wrapText="1"/>
    </xf>
    <xf numFmtId="166" fontId="8" fillId="0" borderId="8" xfId="0" applyNumberFormat="1" applyFont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vertical="center" wrapText="1"/>
    </xf>
    <xf numFmtId="4" fontId="45" fillId="0" borderId="5" xfId="0" applyNumberFormat="1" applyFont="1" applyBorder="1" applyAlignment="1">
      <alignment horizontal="center"/>
    </xf>
    <xf numFmtId="0" fontId="18" fillId="0" borderId="0" xfId="0" applyFont="1" applyAlignment="1">
      <alignment vertical="center" wrapText="1"/>
    </xf>
    <xf numFmtId="3" fontId="27" fillId="2" borderId="5" xfId="0" applyNumberFormat="1" applyFont="1" applyFill="1" applyBorder="1" applyAlignment="1">
      <alignment horizontal="right" vertical="center" wrapText="1"/>
    </xf>
    <xf numFmtId="3" fontId="23" fillId="2" borderId="14" xfId="0" applyNumberFormat="1" applyFont="1" applyFill="1" applyBorder="1" applyAlignment="1">
      <alignment vertic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1" applyFont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4" fontId="47" fillId="0" borderId="5" xfId="0" applyNumberFormat="1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3" fontId="48" fillId="0" borderId="5" xfId="0" applyNumberFormat="1" applyFont="1" applyBorder="1" applyAlignment="1">
      <alignment horizontal="center" vertical="center" wrapText="1"/>
    </xf>
    <xf numFmtId="0" fontId="2" fillId="3" borderId="27" xfId="0" applyFont="1" applyFill="1" applyBorder="1"/>
    <xf numFmtId="0" fontId="13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top"/>
    </xf>
    <xf numFmtId="0" fontId="10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3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  <xf numFmtId="0" fontId="14" fillId="0" borderId="11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00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71"/>
  <sheetViews>
    <sheetView topLeftCell="A31" zoomScale="110" zoomScaleNormal="110" workbookViewId="0">
      <selection activeCell="E40" sqref="E40"/>
    </sheetView>
  </sheetViews>
  <sheetFormatPr defaultRowHeight="12.75" x14ac:dyDescent="0.2"/>
  <cols>
    <col min="1" max="1" width="4.85546875" style="2" customWidth="1"/>
    <col min="2" max="2" width="49.85546875" style="2" customWidth="1"/>
    <col min="3" max="3" width="18.7109375" style="2" customWidth="1"/>
    <col min="4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223" t="s">
        <v>0</v>
      </c>
      <c r="E1" s="223"/>
    </row>
    <row r="2" spans="1:10" ht="20.25" customHeight="1" x14ac:dyDescent="0.2">
      <c r="A2" s="1"/>
      <c r="B2" s="1"/>
      <c r="C2" s="1"/>
      <c r="D2" s="209"/>
      <c r="E2" s="209"/>
    </row>
    <row r="3" spans="1:10" ht="52.5" customHeight="1" x14ac:dyDescent="0.2">
      <c r="A3" s="224" t="s">
        <v>1</v>
      </c>
      <c r="B3" s="224"/>
      <c r="C3" s="224"/>
      <c r="D3" s="224"/>
      <c r="E3" s="224"/>
      <c r="F3" s="1"/>
      <c r="G3" s="4" t="s">
        <v>2</v>
      </c>
      <c r="H3" s="1"/>
      <c r="I3" s="1"/>
      <c r="J3" s="1"/>
    </row>
    <row r="4" spans="1:10" ht="24" customHeight="1" x14ac:dyDescent="0.2">
      <c r="A4" s="225" t="s">
        <v>189</v>
      </c>
      <c r="B4" s="225"/>
      <c r="C4" s="225"/>
      <c r="D4" s="225"/>
      <c r="E4" s="225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5" t="s">
        <v>4</v>
      </c>
      <c r="F5" s="1"/>
      <c r="G5" s="1"/>
      <c r="H5" s="1"/>
      <c r="I5" s="1"/>
      <c r="J5" s="1"/>
    </row>
    <row r="6" spans="1:10" ht="18" customHeight="1" x14ac:dyDescent="0.2">
      <c r="A6" s="226" t="s">
        <v>5</v>
      </c>
      <c r="B6" s="228" t="s">
        <v>6</v>
      </c>
      <c r="C6" s="228" t="s">
        <v>7</v>
      </c>
      <c r="D6" s="228" t="s">
        <v>8</v>
      </c>
      <c r="E6" s="230" t="s">
        <v>9</v>
      </c>
      <c r="F6" s="1"/>
      <c r="G6" s="1"/>
      <c r="H6" s="1"/>
      <c r="I6" s="1"/>
      <c r="J6" s="1"/>
    </row>
    <row r="7" spans="1:10" ht="27.75" customHeight="1" x14ac:dyDescent="0.2">
      <c r="A7" s="227"/>
      <c r="B7" s="229"/>
      <c r="C7" s="229"/>
      <c r="D7" s="229"/>
      <c r="E7" s="231"/>
      <c r="F7" s="6" t="s">
        <v>10</v>
      </c>
      <c r="G7" s="7" t="s">
        <v>11</v>
      </c>
      <c r="H7" s="1"/>
      <c r="I7" s="1"/>
      <c r="J7" s="1"/>
    </row>
    <row r="8" spans="1:10" ht="24.75" customHeight="1" x14ac:dyDescent="0.2">
      <c r="A8" s="210"/>
      <c r="B8" s="9" t="s">
        <v>12</v>
      </c>
      <c r="C8" s="211" t="s">
        <v>13</v>
      </c>
      <c r="D8" s="11">
        <f>SUM(D9:D13)</f>
        <v>45941.999000000003</v>
      </c>
      <c r="E8" s="12">
        <f>SUM(E9:E13)</f>
        <v>16725.23</v>
      </c>
      <c r="F8" s="13">
        <f>E8/D8</f>
        <v>0.36405098524337171</v>
      </c>
      <c r="G8" s="7"/>
      <c r="H8" s="1"/>
      <c r="I8" s="1"/>
      <c r="J8" s="1"/>
    </row>
    <row r="9" spans="1:10" ht="27" customHeight="1" x14ac:dyDescent="0.2">
      <c r="A9" s="14">
        <v>1</v>
      </c>
      <c r="B9" s="15" t="s">
        <v>14</v>
      </c>
      <c r="C9" s="211" t="s">
        <v>13</v>
      </c>
      <c r="D9" s="11">
        <v>12560</v>
      </c>
      <c r="E9" s="16">
        <v>7624.7659999999996</v>
      </c>
      <c r="F9" s="13">
        <f t="shared" ref="F9:F27" si="0">E9/D9</f>
        <v>0.60706735668789802</v>
      </c>
      <c r="G9" s="17">
        <f>E9-D9</f>
        <v>-4935.2340000000004</v>
      </c>
      <c r="H9" s="1"/>
      <c r="I9" s="1"/>
      <c r="J9" s="1"/>
    </row>
    <row r="10" spans="1:10" ht="27" customHeight="1" x14ac:dyDescent="0.2">
      <c r="A10" s="14">
        <v>2</v>
      </c>
      <c r="B10" s="15" t="s">
        <v>15</v>
      </c>
      <c r="C10" s="211" t="s">
        <v>13</v>
      </c>
      <c r="D10" s="11">
        <v>14069.522999999999</v>
      </c>
      <c r="E10" s="18">
        <v>2242</v>
      </c>
      <c r="F10" s="13">
        <f t="shared" si="0"/>
        <v>0.15935152883292492</v>
      </c>
      <c r="G10" s="17">
        <f t="shared" ref="G10:G27" si="1">E10-D10</f>
        <v>-11827.522999999999</v>
      </c>
      <c r="H10" s="1"/>
      <c r="I10" s="1"/>
      <c r="J10" s="1"/>
    </row>
    <row r="11" spans="1:10" ht="27" customHeight="1" x14ac:dyDescent="0.2">
      <c r="A11" s="14">
        <v>3</v>
      </c>
      <c r="B11" s="15" t="s">
        <v>16</v>
      </c>
      <c r="C11" s="211" t="s">
        <v>13</v>
      </c>
      <c r="D11" s="11">
        <v>1700</v>
      </c>
      <c r="E11" s="18">
        <v>330.56</v>
      </c>
      <c r="F11" s="13">
        <f t="shared" si="0"/>
        <v>0.19444705882352942</v>
      </c>
      <c r="G11" s="17">
        <f t="shared" si="1"/>
        <v>-1369.44</v>
      </c>
      <c r="H11" s="1"/>
      <c r="I11" s="1"/>
      <c r="J11" s="1"/>
    </row>
    <row r="12" spans="1:10" ht="27" customHeight="1" x14ac:dyDescent="0.2">
      <c r="A12" s="14">
        <v>4</v>
      </c>
      <c r="B12" s="15" t="s">
        <v>17</v>
      </c>
      <c r="C12" s="211" t="s">
        <v>13</v>
      </c>
      <c r="D12" s="11">
        <v>1000</v>
      </c>
      <c r="E12" s="16">
        <v>169.096</v>
      </c>
      <c r="F12" s="13">
        <f t="shared" si="0"/>
        <v>0.169096</v>
      </c>
      <c r="G12" s="17">
        <f t="shared" si="1"/>
        <v>-830.904</v>
      </c>
      <c r="H12" s="1"/>
      <c r="I12" s="1"/>
      <c r="J12" s="1"/>
    </row>
    <row r="13" spans="1:10" ht="25.5" customHeight="1" x14ac:dyDescent="0.2">
      <c r="A13" s="14">
        <v>6</v>
      </c>
      <c r="B13" s="15" t="s">
        <v>18</v>
      </c>
      <c r="C13" s="211" t="s">
        <v>13</v>
      </c>
      <c r="D13" s="11">
        <f>SUM(D14:D25)</f>
        <v>16612.476000000002</v>
      </c>
      <c r="E13" s="12">
        <f>SUM(E14:E25)</f>
        <v>6358.8080000000009</v>
      </c>
      <c r="F13" s="13">
        <f t="shared" si="0"/>
        <v>0.38277304358483349</v>
      </c>
      <c r="G13" s="17">
        <f t="shared" si="1"/>
        <v>-10253.668000000001</v>
      </c>
      <c r="H13" s="1"/>
      <c r="I13" s="1"/>
      <c r="J13" s="1"/>
    </row>
    <row r="14" spans="1:10" ht="25.5" customHeight="1" x14ac:dyDescent="0.2">
      <c r="A14" s="19" t="s">
        <v>19</v>
      </c>
      <c r="B14" s="20" t="s">
        <v>20</v>
      </c>
      <c r="C14" s="21"/>
      <c r="D14" s="22">
        <v>1210.4760000000001</v>
      </c>
      <c r="E14" s="23">
        <v>301.58699999999999</v>
      </c>
      <c r="F14" s="13">
        <f t="shared" si="0"/>
        <v>0.24914744282414519</v>
      </c>
      <c r="G14" s="17">
        <f t="shared" si="1"/>
        <v>-908.88900000000012</v>
      </c>
      <c r="H14" s="1"/>
      <c r="I14" s="1"/>
      <c r="J14" s="1"/>
    </row>
    <row r="15" spans="1:10" ht="25.5" customHeight="1" x14ac:dyDescent="0.2">
      <c r="A15" s="19" t="s">
        <v>21</v>
      </c>
      <c r="B15" s="20" t="s">
        <v>22</v>
      </c>
      <c r="C15" s="21"/>
      <c r="D15" s="22">
        <v>350</v>
      </c>
      <c r="E15" s="23">
        <v>115.325</v>
      </c>
      <c r="F15" s="13">
        <f t="shared" si="0"/>
        <v>0.32950000000000002</v>
      </c>
      <c r="G15" s="17">
        <f t="shared" si="1"/>
        <v>-234.67500000000001</v>
      </c>
      <c r="H15" s="1"/>
      <c r="I15" s="1"/>
      <c r="J15" s="1"/>
    </row>
    <row r="16" spans="1:10" ht="25.5" customHeight="1" x14ac:dyDescent="0.2">
      <c r="A16" s="19" t="s">
        <v>23</v>
      </c>
      <c r="B16" s="20" t="s">
        <v>120</v>
      </c>
      <c r="C16" s="21"/>
      <c r="D16" s="22">
        <v>3745</v>
      </c>
      <c r="E16" s="23">
        <v>1505.9</v>
      </c>
      <c r="F16" s="13">
        <f t="shared" si="0"/>
        <v>0.40210947930574104</v>
      </c>
      <c r="G16" s="17">
        <f t="shared" si="1"/>
        <v>-2239.1</v>
      </c>
      <c r="H16" s="1"/>
      <c r="I16" s="1"/>
      <c r="J16" s="1"/>
    </row>
    <row r="17" spans="1:10" ht="25.5" customHeight="1" x14ac:dyDescent="0.2">
      <c r="A17" s="19" t="s">
        <v>25</v>
      </c>
      <c r="B17" s="20" t="s">
        <v>26</v>
      </c>
      <c r="C17" s="21"/>
      <c r="D17" s="22">
        <v>1000</v>
      </c>
      <c r="E17" s="23">
        <v>270.65100000000001</v>
      </c>
      <c r="F17" s="13">
        <f t="shared" si="0"/>
        <v>0.27065100000000003</v>
      </c>
      <c r="G17" s="17">
        <f t="shared" si="1"/>
        <v>-729.34899999999993</v>
      </c>
      <c r="H17" s="1"/>
      <c r="I17" s="1"/>
      <c r="J17" s="1"/>
    </row>
    <row r="18" spans="1:10" ht="25.5" customHeight="1" x14ac:dyDescent="0.2">
      <c r="A18" s="19" t="s">
        <v>27</v>
      </c>
      <c r="B18" s="20" t="s">
        <v>28</v>
      </c>
      <c r="C18" s="21"/>
      <c r="D18" s="22">
        <v>2000</v>
      </c>
      <c r="E18" s="23">
        <v>998.84799999999996</v>
      </c>
      <c r="F18" s="13">
        <f t="shared" si="0"/>
        <v>0.49942399999999998</v>
      </c>
      <c r="G18" s="17">
        <f t="shared" si="1"/>
        <v>-1001.152</v>
      </c>
      <c r="H18" s="1"/>
      <c r="I18" s="1"/>
      <c r="J18" s="1"/>
    </row>
    <row r="19" spans="1:10" ht="25.5" customHeight="1" x14ac:dyDescent="0.2">
      <c r="A19" s="19" t="s">
        <v>29</v>
      </c>
      <c r="B19" s="20" t="s">
        <v>30</v>
      </c>
      <c r="C19" s="21"/>
      <c r="D19" s="22">
        <v>2000</v>
      </c>
      <c r="E19" s="23">
        <v>383.3</v>
      </c>
      <c r="F19" s="13">
        <f t="shared" si="0"/>
        <v>0.19165000000000001</v>
      </c>
      <c r="G19" s="17">
        <f t="shared" si="1"/>
        <v>-1616.7</v>
      </c>
      <c r="H19" s="1"/>
      <c r="I19" s="1"/>
      <c r="J19" s="1"/>
    </row>
    <row r="20" spans="1:10" ht="25.5" customHeight="1" x14ac:dyDescent="0.2">
      <c r="A20" s="19" t="s">
        <v>31</v>
      </c>
      <c r="B20" s="20" t="s">
        <v>32</v>
      </c>
      <c r="C20" s="21"/>
      <c r="D20" s="22">
        <v>1240</v>
      </c>
      <c r="E20" s="23">
        <v>489.35500000000002</v>
      </c>
      <c r="F20" s="13">
        <f t="shared" si="0"/>
        <v>0.39464112903225806</v>
      </c>
      <c r="G20" s="17">
        <f t="shared" si="1"/>
        <v>-750.64499999999998</v>
      </c>
      <c r="H20" s="1"/>
      <c r="I20" s="1"/>
      <c r="J20" s="1"/>
    </row>
    <row r="21" spans="1:10" ht="25.5" customHeight="1" x14ac:dyDescent="0.2">
      <c r="A21" s="19" t="s">
        <v>33</v>
      </c>
      <c r="B21" s="20" t="s">
        <v>34</v>
      </c>
      <c r="C21" s="21"/>
      <c r="D21" s="22">
        <v>1200</v>
      </c>
      <c r="E21" s="23">
        <v>94.435000000000002</v>
      </c>
      <c r="F21" s="13">
        <f t="shared" si="0"/>
        <v>7.869583333333334E-2</v>
      </c>
      <c r="G21" s="17">
        <f t="shared" si="1"/>
        <v>-1105.5650000000001</v>
      </c>
      <c r="H21" s="1"/>
      <c r="I21" s="1"/>
      <c r="J21" s="1"/>
    </row>
    <row r="22" spans="1:10" ht="25.5" customHeight="1" x14ac:dyDescent="0.2">
      <c r="A22" s="19" t="s">
        <v>35</v>
      </c>
      <c r="B22" s="20" t="s">
        <v>36</v>
      </c>
      <c r="C22" s="21"/>
      <c r="D22" s="22">
        <v>400</v>
      </c>
      <c r="E22" s="23">
        <v>177.8</v>
      </c>
      <c r="F22" s="13">
        <f t="shared" si="0"/>
        <v>0.44450000000000001</v>
      </c>
      <c r="G22" s="17">
        <f t="shared" si="1"/>
        <v>-222.2</v>
      </c>
      <c r="H22" s="1"/>
      <c r="I22" s="1"/>
      <c r="J22" s="1"/>
    </row>
    <row r="23" spans="1:10" ht="25.5" customHeight="1" x14ac:dyDescent="0.2">
      <c r="A23" s="19" t="s">
        <v>37</v>
      </c>
      <c r="B23" s="20" t="s">
        <v>38</v>
      </c>
      <c r="C23" s="21"/>
      <c r="D23" s="22">
        <v>1067</v>
      </c>
      <c r="E23" s="23">
        <v>309.66399999999999</v>
      </c>
      <c r="F23" s="13">
        <f t="shared" si="0"/>
        <v>0.29021930646672911</v>
      </c>
      <c r="G23" s="17">
        <f t="shared" si="1"/>
        <v>-757.33600000000001</v>
      </c>
      <c r="H23" s="1"/>
      <c r="I23" s="1"/>
      <c r="J23" s="1"/>
    </row>
    <row r="24" spans="1:10" ht="25.5" customHeight="1" x14ac:dyDescent="0.2">
      <c r="A24" s="19" t="s">
        <v>39</v>
      </c>
      <c r="B24" s="20" t="s">
        <v>40</v>
      </c>
      <c r="C24" s="21"/>
      <c r="D24" s="22">
        <v>1400</v>
      </c>
      <c r="E24" s="23">
        <v>926.94299999999998</v>
      </c>
      <c r="F24" s="13">
        <f t="shared" si="0"/>
        <v>0.66210214285714286</v>
      </c>
      <c r="G24" s="17">
        <f t="shared" si="1"/>
        <v>-473.05700000000002</v>
      </c>
      <c r="H24" s="1"/>
      <c r="I24" s="1"/>
      <c r="J24" s="1"/>
    </row>
    <row r="25" spans="1:10" ht="25.5" customHeight="1" x14ac:dyDescent="0.2">
      <c r="A25" s="19" t="s">
        <v>41</v>
      </c>
      <c r="B25" s="20" t="s">
        <v>42</v>
      </c>
      <c r="C25" s="21"/>
      <c r="D25" s="22">
        <v>1000</v>
      </c>
      <c r="E25" s="23">
        <v>785</v>
      </c>
      <c r="F25" s="13">
        <f t="shared" si="0"/>
        <v>0.78500000000000003</v>
      </c>
      <c r="G25" s="17">
        <f t="shared" si="1"/>
        <v>-215</v>
      </c>
      <c r="H25" s="1"/>
      <c r="I25" s="1"/>
      <c r="J25" s="1"/>
    </row>
    <row r="26" spans="1:10" ht="28.5" x14ac:dyDescent="0.2">
      <c r="A26" s="14"/>
      <c r="B26" s="24" t="s">
        <v>43</v>
      </c>
      <c r="C26" s="211" t="s">
        <v>13</v>
      </c>
      <c r="D26" s="11">
        <v>58000</v>
      </c>
      <c r="E26" s="12">
        <v>22169.68</v>
      </c>
      <c r="F26" s="13">
        <f t="shared" si="0"/>
        <v>0.38223586206896554</v>
      </c>
      <c r="G26" s="17">
        <f t="shared" si="1"/>
        <v>-35830.32</v>
      </c>
      <c r="H26" s="1"/>
      <c r="I26" s="1"/>
      <c r="J26" s="1"/>
    </row>
    <row r="27" spans="1:10" ht="19.5" customHeight="1" thickBot="1" x14ac:dyDescent="0.25">
      <c r="A27" s="25"/>
      <c r="B27" s="26" t="s">
        <v>44</v>
      </c>
      <c r="C27" s="27"/>
      <c r="D27" s="28">
        <f>D8+D26</f>
        <v>103941.99900000001</v>
      </c>
      <c r="E27" s="29">
        <f>E8+E26</f>
        <v>38894.910000000003</v>
      </c>
      <c r="F27" s="13">
        <f t="shared" si="0"/>
        <v>0.37419821029226114</v>
      </c>
      <c r="G27" s="17">
        <f t="shared" si="1"/>
        <v>-65047.089000000007</v>
      </c>
      <c r="H27" s="1"/>
      <c r="I27" s="1"/>
      <c r="J27" s="1"/>
    </row>
    <row r="28" spans="1:10" x14ac:dyDescent="0.2">
      <c r="A28" s="30"/>
      <c r="B28" s="30"/>
      <c r="C28" s="30"/>
      <c r="D28" s="31"/>
      <c r="E28" s="31"/>
      <c r="F28" s="6"/>
      <c r="G28" s="6"/>
      <c r="H28" s="1"/>
      <c r="I28" s="1"/>
      <c r="J28" s="1"/>
    </row>
    <row r="29" spans="1:10" x14ac:dyDescent="0.2">
      <c r="A29" s="30"/>
      <c r="B29" s="30"/>
      <c r="C29" s="30"/>
      <c r="D29" s="31"/>
      <c r="E29" s="31"/>
      <c r="F29" s="6"/>
      <c r="G29" s="6"/>
      <c r="H29" s="1"/>
      <c r="I29" s="1"/>
      <c r="J29" s="1"/>
    </row>
    <row r="30" spans="1:10" x14ac:dyDescent="0.2">
      <c r="A30" s="30"/>
      <c r="B30" s="30"/>
      <c r="C30" s="30"/>
      <c r="D30" s="31"/>
      <c r="E30" s="31"/>
      <c r="F30" s="6"/>
      <c r="G30" s="6"/>
      <c r="H30" s="1"/>
      <c r="I30" s="1"/>
      <c r="J30" s="1"/>
    </row>
    <row r="31" spans="1:10" ht="16.5" customHeight="1" x14ac:dyDescent="0.2">
      <c r="A31" s="32" t="s">
        <v>118</v>
      </c>
      <c r="B31" s="30"/>
      <c r="C31" s="30"/>
      <c r="D31" s="31"/>
      <c r="E31" s="31"/>
      <c r="F31" s="6"/>
      <c r="G31" s="6"/>
      <c r="H31" s="1"/>
      <c r="I31" s="1"/>
      <c r="J31" s="1"/>
    </row>
    <row r="32" spans="1:10" ht="32.25" customHeight="1" x14ac:dyDescent="0.25">
      <c r="A32" s="219" t="s">
        <v>46</v>
      </c>
      <c r="B32" s="219"/>
      <c r="C32" s="33" t="s">
        <v>47</v>
      </c>
      <c r="D32" s="34"/>
      <c r="E32" s="35"/>
      <c r="F32" s="36"/>
      <c r="G32" s="1"/>
      <c r="H32" s="1"/>
      <c r="I32" s="1"/>
      <c r="J32" s="1"/>
    </row>
    <row r="33" spans="1:10" ht="15.75" x14ac:dyDescent="0.2">
      <c r="A33" s="220" t="s">
        <v>48</v>
      </c>
      <c r="B33" s="220"/>
      <c r="C33" s="212" t="s">
        <v>49</v>
      </c>
      <c r="D33" s="212" t="s">
        <v>50</v>
      </c>
      <c r="E33" s="35"/>
      <c r="F33" s="212"/>
      <c r="G33" s="1"/>
      <c r="H33" s="1"/>
      <c r="I33" s="1"/>
      <c r="J33" s="1"/>
    </row>
    <row r="34" spans="1:10" ht="42" customHeight="1" x14ac:dyDescent="0.2">
      <c r="A34" s="38"/>
      <c r="B34" s="38"/>
      <c r="C34" s="35"/>
      <c r="D34" s="35"/>
      <c r="E34" s="35"/>
      <c r="F34" s="35"/>
      <c r="G34" s="1"/>
      <c r="H34" s="1"/>
      <c r="I34" s="1"/>
      <c r="J34" s="1"/>
    </row>
    <row r="35" spans="1:10" ht="15.75" x14ac:dyDescent="0.2">
      <c r="A35" s="221" t="s">
        <v>51</v>
      </c>
      <c r="B35" s="221"/>
      <c r="C35" s="34"/>
      <c r="D35" s="36"/>
      <c r="E35" s="35"/>
      <c r="F35" s="35"/>
      <c r="G35" s="1"/>
      <c r="H35" s="1"/>
      <c r="I35" s="1"/>
      <c r="J35" s="1"/>
    </row>
    <row r="36" spans="1:10" ht="15.75" x14ac:dyDescent="0.2">
      <c r="A36" s="222" t="s">
        <v>52</v>
      </c>
      <c r="B36" s="222"/>
      <c r="C36" s="212" t="s">
        <v>50</v>
      </c>
      <c r="D36" s="212"/>
      <c r="E36" s="35"/>
      <c r="F36" s="35"/>
      <c r="G36" s="1"/>
      <c r="H36" s="1"/>
      <c r="I36" s="1"/>
      <c r="J36" s="1"/>
    </row>
    <row r="37" spans="1:1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</sheetData>
  <mergeCells count="12">
    <mergeCell ref="A32:B32"/>
    <mergeCell ref="A33:B33"/>
    <mergeCell ref="A35:B35"/>
    <mergeCell ref="A36:B36"/>
    <mergeCell ref="D1:E1"/>
    <mergeCell ref="A3:E3"/>
    <mergeCell ref="A4:E4"/>
    <mergeCell ref="A6:A7"/>
    <mergeCell ref="B6:B7"/>
    <mergeCell ref="C6:C7"/>
    <mergeCell ref="D6:D7"/>
    <mergeCell ref="E6:E7"/>
  </mergeCells>
  <printOptions horizontalCentered="1"/>
  <pageMargins left="0.59055118110236227" right="0.19685039370078741" top="0.39370078740157483" bottom="0.39370078740157483" header="0.51181102362204722" footer="0.31496062992125984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299"/>
  <sheetViews>
    <sheetView tabSelected="1" topLeftCell="A29" zoomScale="110" zoomScaleNormal="110" workbookViewId="0">
      <selection activeCell="E36" sqref="E36:F36"/>
    </sheetView>
  </sheetViews>
  <sheetFormatPr defaultRowHeight="12.75" x14ac:dyDescent="0.2"/>
  <cols>
    <col min="1" max="1" width="6" customWidth="1"/>
    <col min="2" max="2" width="36.5703125" customWidth="1"/>
    <col min="3" max="3" width="11.7109375" customWidth="1"/>
    <col min="4" max="5" width="15.140625" customWidth="1"/>
    <col min="6" max="8" width="13.5703125" customWidth="1"/>
    <col min="9" max="9" width="11.85546875" customWidth="1"/>
    <col min="10" max="10" width="6.28515625" customWidth="1"/>
    <col min="11" max="11" width="4.42578125" customWidth="1"/>
    <col min="13" max="13" width="11.140625" customWidth="1"/>
    <col min="14" max="14" width="9.7109375" customWidth="1"/>
    <col min="15" max="16" width="13" customWidth="1"/>
    <col min="17" max="17" width="10.5703125" customWidth="1"/>
    <col min="18" max="18" width="11" customWidth="1"/>
    <col min="19" max="20" width="14.5703125" customWidth="1"/>
  </cols>
  <sheetData>
    <row r="1" spans="1:32" ht="15.75" x14ac:dyDescent="0.25">
      <c r="A1" s="39"/>
      <c r="B1" s="39"/>
      <c r="C1" s="39"/>
      <c r="D1" s="39"/>
      <c r="E1" s="39"/>
      <c r="F1" s="39"/>
      <c r="G1" s="39"/>
      <c r="H1" s="39"/>
      <c r="I1" s="40" t="s">
        <v>53</v>
      </c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1:32" ht="8.2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spans="1:32" ht="18" customHeight="1" x14ac:dyDescent="0.2">
      <c r="A3" s="232" t="s">
        <v>54</v>
      </c>
      <c r="B3" s="232"/>
      <c r="C3" s="232"/>
      <c r="D3" s="232"/>
      <c r="E3" s="232"/>
      <c r="F3" s="232"/>
      <c r="G3" s="232"/>
      <c r="H3" s="232"/>
      <c r="I3" s="232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</row>
    <row r="4" spans="1:32" ht="16.5" customHeight="1" x14ac:dyDescent="0.2">
      <c r="A4" s="232" t="s">
        <v>55</v>
      </c>
      <c r="B4" s="232"/>
      <c r="C4" s="232"/>
      <c r="D4" s="232"/>
      <c r="E4" s="232"/>
      <c r="F4" s="232"/>
      <c r="G4" s="232"/>
      <c r="H4" s="232"/>
      <c r="I4" s="232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</row>
    <row r="5" spans="1:32" ht="33.75" customHeight="1" x14ac:dyDescent="0.2">
      <c r="A5" s="232" t="s">
        <v>190</v>
      </c>
      <c r="B5" s="232"/>
      <c r="C5" s="232"/>
      <c r="D5" s="232"/>
      <c r="E5" s="232"/>
      <c r="F5" s="232"/>
      <c r="G5" s="232"/>
      <c r="H5" s="232"/>
      <c r="I5" s="232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</row>
    <row r="6" spans="1:32" ht="19.5" customHeight="1" x14ac:dyDescent="0.2">
      <c r="A6" s="41"/>
      <c r="B6" s="41"/>
      <c r="C6" s="41"/>
      <c r="D6" s="41"/>
      <c r="E6" s="42"/>
      <c r="F6" s="42"/>
      <c r="G6" s="42"/>
      <c r="H6" s="42"/>
      <c r="I6" s="41"/>
      <c r="J6" s="207" t="s">
        <v>191</v>
      </c>
      <c r="K6" s="39"/>
      <c r="L6" s="233" t="s">
        <v>131</v>
      </c>
      <c r="M6" s="233"/>
      <c r="N6" s="233"/>
      <c r="O6" s="233"/>
      <c r="P6" s="233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spans="1:32" ht="32.25" customHeight="1" x14ac:dyDescent="0.2">
      <c r="A7" s="234" t="s">
        <v>5</v>
      </c>
      <c r="B7" s="234" t="s">
        <v>58</v>
      </c>
      <c r="C7" s="234" t="s">
        <v>59</v>
      </c>
      <c r="D7" s="234" t="s">
        <v>60</v>
      </c>
      <c r="E7" s="236" t="s">
        <v>61</v>
      </c>
      <c r="F7" s="237"/>
      <c r="G7" s="238" t="s">
        <v>62</v>
      </c>
      <c r="H7" s="239"/>
      <c r="I7" s="234" t="s">
        <v>63</v>
      </c>
      <c r="J7" s="206"/>
      <c r="K7" s="39"/>
      <c r="L7" s="44" t="s">
        <v>64</v>
      </c>
      <c r="M7" s="45" t="s">
        <v>65</v>
      </c>
      <c r="N7" s="45" t="s">
        <v>66</v>
      </c>
      <c r="O7" s="240" t="s">
        <v>67</v>
      </c>
      <c r="P7" s="241"/>
      <c r="Q7" s="45" t="s">
        <v>68</v>
      </c>
      <c r="R7" s="214"/>
      <c r="S7" s="46"/>
      <c r="T7" s="46"/>
      <c r="U7" s="46"/>
      <c r="V7" s="46"/>
      <c r="W7" s="46"/>
      <c r="X7" s="47"/>
      <c r="Y7" s="39"/>
      <c r="Z7" s="39"/>
      <c r="AA7" s="39"/>
      <c r="AB7" s="39"/>
      <c r="AC7" s="39"/>
      <c r="AD7" s="39"/>
      <c r="AE7" s="39"/>
      <c r="AF7" s="39"/>
    </row>
    <row r="8" spans="1:32" ht="32.25" customHeight="1" x14ac:dyDescent="0.2">
      <c r="A8" s="235"/>
      <c r="B8" s="235"/>
      <c r="C8" s="235"/>
      <c r="D8" s="235"/>
      <c r="E8" s="213" t="s">
        <v>69</v>
      </c>
      <c r="F8" s="49" t="s">
        <v>70</v>
      </c>
      <c r="G8" s="213" t="s">
        <v>71</v>
      </c>
      <c r="H8" s="50" t="s">
        <v>70</v>
      </c>
      <c r="I8" s="235"/>
      <c r="J8" s="206"/>
      <c r="K8" s="39"/>
      <c r="L8" s="44"/>
      <c r="M8" s="44"/>
      <c r="N8" s="44"/>
      <c r="O8" s="51" t="s">
        <v>183</v>
      </c>
      <c r="P8" s="51" t="s">
        <v>193</v>
      </c>
      <c r="Q8" s="52">
        <v>33539</v>
      </c>
      <c r="R8" s="216" t="s">
        <v>185</v>
      </c>
      <c r="S8" s="46"/>
      <c r="T8" s="46"/>
      <c r="U8" s="46"/>
      <c r="V8" s="46"/>
      <c r="W8" s="46"/>
      <c r="X8" s="47"/>
      <c r="Y8" s="39"/>
      <c r="Z8" s="39"/>
      <c r="AA8" s="39"/>
      <c r="AB8" s="39"/>
      <c r="AC8" s="39"/>
      <c r="AD8" s="39"/>
      <c r="AE8" s="39"/>
      <c r="AF8" s="39"/>
    </row>
    <row r="9" spans="1:32" ht="12.75" customHeight="1" x14ac:dyDescent="0.2">
      <c r="A9" s="213">
        <v>1</v>
      </c>
      <c r="B9" s="213">
        <v>2</v>
      </c>
      <c r="C9" s="213">
        <v>3</v>
      </c>
      <c r="D9" s="213">
        <v>4</v>
      </c>
      <c r="E9" s="213">
        <v>5</v>
      </c>
      <c r="F9" s="213">
        <v>6</v>
      </c>
      <c r="G9" s="213">
        <v>7</v>
      </c>
      <c r="H9" s="50">
        <v>8</v>
      </c>
      <c r="I9" s="213" t="s">
        <v>75</v>
      </c>
      <c r="J9" s="206"/>
      <c r="K9" s="39"/>
      <c r="L9" s="45">
        <v>10</v>
      </c>
      <c r="M9" s="45">
        <v>11</v>
      </c>
      <c r="N9" s="45">
        <v>12</v>
      </c>
      <c r="O9" s="52">
        <v>13</v>
      </c>
      <c r="P9" s="52">
        <v>14</v>
      </c>
      <c r="Q9" s="52">
        <v>15</v>
      </c>
      <c r="R9" s="217">
        <v>16</v>
      </c>
      <c r="S9" s="46"/>
      <c r="T9" s="46"/>
      <c r="U9" s="46"/>
      <c r="V9" s="46"/>
      <c r="W9" s="46"/>
      <c r="X9" s="47"/>
      <c r="Y9" s="39"/>
      <c r="Z9" s="39"/>
      <c r="AA9" s="39"/>
      <c r="AB9" s="39"/>
      <c r="AC9" s="39"/>
      <c r="AD9" s="39"/>
      <c r="AE9" s="39"/>
      <c r="AF9" s="39"/>
    </row>
    <row r="10" spans="1:32" ht="25.5" customHeight="1" x14ac:dyDescent="0.2">
      <c r="A10" s="213">
        <v>1</v>
      </c>
      <c r="B10" s="53" t="s">
        <v>78</v>
      </c>
      <c r="C10" s="54" t="s">
        <v>79</v>
      </c>
      <c r="D10" s="55">
        <v>105.41</v>
      </c>
      <c r="E10" s="55">
        <f>F10</f>
        <v>122.7761485826002</v>
      </c>
      <c r="F10" s="56">
        <f>O10/N10/1000</f>
        <v>122.7761485826002</v>
      </c>
      <c r="G10" s="55">
        <f>(D10+O10/1000/N10+R10)/3</f>
        <v>116.9520495275334</v>
      </c>
      <c r="H10" s="57">
        <f>P10/1000/N10</f>
        <v>74.53339833822092</v>
      </c>
      <c r="I10" s="58">
        <f>H10/F10</f>
        <v>0.60706740843949047</v>
      </c>
      <c r="J10" s="206"/>
      <c r="K10" s="39"/>
      <c r="L10" s="59"/>
      <c r="M10" s="59"/>
      <c r="N10" s="60">
        <v>102.3</v>
      </c>
      <c r="O10" s="60">
        <v>12560000</v>
      </c>
      <c r="P10" s="60">
        <v>7624766.6500000004</v>
      </c>
      <c r="Q10" s="59"/>
      <c r="R10" s="215">
        <v>122.67</v>
      </c>
      <c r="S10" s="61" t="s">
        <v>80</v>
      </c>
      <c r="T10" s="46"/>
      <c r="U10" s="46"/>
      <c r="V10" s="46"/>
      <c r="W10" s="46"/>
      <c r="X10" s="47"/>
      <c r="Y10" s="39"/>
      <c r="Z10" s="39"/>
      <c r="AA10" s="39"/>
      <c r="AB10" s="39"/>
      <c r="AC10" s="39"/>
      <c r="AD10" s="39"/>
      <c r="AE10" s="39"/>
      <c r="AF10" s="39"/>
    </row>
    <row r="11" spans="1:32" ht="24" customHeight="1" x14ac:dyDescent="0.2">
      <c r="A11" s="213">
        <v>2</v>
      </c>
      <c r="B11" s="53" t="s">
        <v>81</v>
      </c>
      <c r="C11" s="54" t="s">
        <v>82</v>
      </c>
      <c r="D11" s="55">
        <v>0.1</v>
      </c>
      <c r="E11" s="55">
        <f t="shared" ref="E11:E31" si="0">F11</f>
        <v>0.1035498727080294</v>
      </c>
      <c r="F11" s="56">
        <f>L11/Q11</f>
        <v>0.1035498727080294</v>
      </c>
      <c r="G11" s="55">
        <f>(D11+H11+R11)/3</f>
        <v>0.10451662423600981</v>
      </c>
      <c r="H11" s="57">
        <f>L11/Q11</f>
        <v>0.1035498727080294</v>
      </c>
      <c r="I11" s="58">
        <f t="shared" ref="I11:I31" si="1">H11/F11</f>
        <v>1</v>
      </c>
      <c r="J11" s="206"/>
      <c r="K11" s="39"/>
      <c r="L11" s="59">
        <v>3620</v>
      </c>
      <c r="M11" s="59"/>
      <c r="N11" s="60"/>
      <c r="O11" s="60"/>
      <c r="P11" s="60"/>
      <c r="Q11" s="59">
        <v>34959</v>
      </c>
      <c r="R11" s="215">
        <v>0.11</v>
      </c>
      <c r="S11" s="46"/>
      <c r="T11" s="47"/>
      <c r="U11" s="47"/>
      <c r="V11" s="47"/>
      <c r="W11" s="47"/>
      <c r="X11" s="47"/>
      <c r="Y11" s="39"/>
      <c r="Z11" s="39"/>
      <c r="AA11" s="39"/>
      <c r="AB11" s="39"/>
      <c r="AC11" s="39"/>
      <c r="AD11" s="39"/>
      <c r="AE11" s="39"/>
      <c r="AF11" s="39"/>
    </row>
    <row r="12" spans="1:32" ht="24" customHeight="1" x14ac:dyDescent="0.2">
      <c r="A12" s="213">
        <v>3</v>
      </c>
      <c r="B12" s="53" t="s">
        <v>83</v>
      </c>
      <c r="C12" s="54" t="s">
        <v>84</v>
      </c>
      <c r="D12" s="55">
        <v>3.63</v>
      </c>
      <c r="E12" s="55">
        <f t="shared" si="0"/>
        <v>2.9262850768042559</v>
      </c>
      <c r="F12" s="56">
        <f>N12/Q12</f>
        <v>2.9262850768042559</v>
      </c>
      <c r="G12" s="55">
        <f>(D12+H12+R12)/3</f>
        <v>3.3620950256014184</v>
      </c>
      <c r="H12" s="57">
        <f>N12/Q12</f>
        <v>2.9262850768042559</v>
      </c>
      <c r="I12" s="58">
        <f t="shared" si="1"/>
        <v>1</v>
      </c>
      <c r="J12" s="206"/>
      <c r="K12" s="39"/>
      <c r="L12" s="59"/>
      <c r="M12" s="59"/>
      <c r="N12" s="60">
        <v>102.3</v>
      </c>
      <c r="O12" s="60"/>
      <c r="P12" s="60"/>
      <c r="Q12" s="62">
        <v>34.959000000000003</v>
      </c>
      <c r="R12" s="215">
        <v>3.53</v>
      </c>
      <c r="S12" s="63"/>
      <c r="T12" s="63"/>
      <c r="U12" s="63"/>
      <c r="V12" s="64"/>
      <c r="W12" s="64"/>
      <c r="X12" s="64"/>
      <c r="Y12" s="39"/>
      <c r="Z12" s="39"/>
      <c r="AA12" s="39"/>
      <c r="AB12" s="39"/>
      <c r="AC12" s="39"/>
      <c r="AD12" s="39"/>
      <c r="AE12" s="39"/>
      <c r="AF12" s="39"/>
    </row>
    <row r="13" spans="1:32" ht="21" customHeight="1" x14ac:dyDescent="0.2">
      <c r="A13" s="213">
        <v>4</v>
      </c>
      <c r="B13" s="53" t="s">
        <v>85</v>
      </c>
      <c r="C13" s="54" t="s">
        <v>86</v>
      </c>
      <c r="D13" s="55">
        <v>7.12</v>
      </c>
      <c r="E13" s="55">
        <f t="shared" si="0"/>
        <v>7.4535598844360536</v>
      </c>
      <c r="F13" s="56">
        <f>M13/Q13</f>
        <v>7.4535598844360536</v>
      </c>
      <c r="G13" s="55">
        <f t="shared" ref="G13:G31" si="2">(D13+H13+R13)/3</f>
        <v>7.3678532948120186</v>
      </c>
      <c r="H13" s="57">
        <f>M13/Q13</f>
        <v>7.4535598844360536</v>
      </c>
      <c r="I13" s="58">
        <f t="shared" si="1"/>
        <v>1</v>
      </c>
      <c r="J13" s="206"/>
      <c r="K13" s="39"/>
      <c r="L13" s="59"/>
      <c r="M13" s="65">
        <f>118363+140706+1500</f>
        <v>260569</v>
      </c>
      <c r="N13" s="60"/>
      <c r="O13" s="60"/>
      <c r="P13" s="60"/>
      <c r="Q13" s="59">
        <v>34959</v>
      </c>
      <c r="R13" s="215">
        <v>7.53</v>
      </c>
      <c r="S13" s="63"/>
      <c r="T13" s="63"/>
      <c r="U13" s="63"/>
      <c r="V13" s="64"/>
      <c r="W13" s="64"/>
      <c r="X13" s="64"/>
      <c r="Y13" s="39"/>
      <c r="Z13" s="39"/>
      <c r="AA13" s="39"/>
      <c r="AB13" s="39"/>
      <c r="AC13" s="39"/>
      <c r="AD13" s="39"/>
      <c r="AE13" s="39"/>
      <c r="AF13" s="39"/>
    </row>
    <row r="14" spans="1:32" ht="18.75" customHeight="1" x14ac:dyDescent="0.2">
      <c r="A14" s="213">
        <v>5</v>
      </c>
      <c r="B14" s="53" t="s">
        <v>87</v>
      </c>
      <c r="C14" s="54" t="s">
        <v>82</v>
      </c>
      <c r="D14" s="55">
        <v>5.39</v>
      </c>
      <c r="E14" s="55">
        <f t="shared" si="0"/>
        <v>5.4349380703109356</v>
      </c>
      <c r="F14" s="56">
        <f>L14/Q14</f>
        <v>5.4349380703109356</v>
      </c>
      <c r="G14" s="55">
        <f t="shared" si="2"/>
        <v>5.4749793567703122</v>
      </c>
      <c r="H14" s="57">
        <f>L14/Q14</f>
        <v>5.4349380703109356</v>
      </c>
      <c r="I14" s="58">
        <f t="shared" si="1"/>
        <v>1</v>
      </c>
      <c r="J14" s="206"/>
      <c r="K14" s="39"/>
      <c r="L14" s="66">
        <v>190000</v>
      </c>
      <c r="M14" s="67"/>
      <c r="N14" s="68"/>
      <c r="O14" s="68"/>
      <c r="P14" s="68"/>
      <c r="Q14" s="59">
        <v>34959</v>
      </c>
      <c r="R14" s="215">
        <v>5.6</v>
      </c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</row>
    <row r="15" spans="1:32" ht="24.75" customHeight="1" x14ac:dyDescent="0.2">
      <c r="A15" s="213">
        <v>6</v>
      </c>
      <c r="B15" s="53" t="s">
        <v>88</v>
      </c>
      <c r="C15" s="54" t="s">
        <v>89</v>
      </c>
      <c r="D15" s="55">
        <v>0.28000000000000003</v>
      </c>
      <c r="E15" s="55">
        <f t="shared" si="0"/>
        <v>0</v>
      </c>
      <c r="F15" s="56">
        <f t="shared" ref="F15:F16" si="3">H15</f>
        <v>0</v>
      </c>
      <c r="G15" s="55">
        <f t="shared" si="2"/>
        <v>9.3333333333333338E-2</v>
      </c>
      <c r="H15" s="57">
        <v>0</v>
      </c>
      <c r="I15" s="58">
        <v>0</v>
      </c>
      <c r="J15" s="206"/>
      <c r="K15" s="39"/>
      <c r="L15" s="67"/>
      <c r="M15" s="67"/>
      <c r="N15" s="68"/>
      <c r="O15" s="68"/>
      <c r="P15" s="68"/>
      <c r="Q15" s="59">
        <v>34959</v>
      </c>
      <c r="R15" s="215">
        <v>0</v>
      </c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32" ht="21" customHeight="1" x14ac:dyDescent="0.2">
      <c r="A16" s="213">
        <v>7</v>
      </c>
      <c r="B16" s="53" t="s">
        <v>90</v>
      </c>
      <c r="C16" s="54" t="s">
        <v>82</v>
      </c>
      <c r="D16" s="55">
        <v>0.3</v>
      </c>
      <c r="E16" s="55">
        <f t="shared" si="0"/>
        <v>0</v>
      </c>
      <c r="F16" s="56">
        <f t="shared" si="3"/>
        <v>0</v>
      </c>
      <c r="G16" s="55">
        <f t="shared" si="2"/>
        <v>9.9999999999999992E-2</v>
      </c>
      <c r="H16" s="57">
        <v>0</v>
      </c>
      <c r="I16" s="58">
        <v>0</v>
      </c>
      <c r="J16" s="206"/>
      <c r="K16" s="39"/>
      <c r="L16" s="67"/>
      <c r="M16" s="67"/>
      <c r="N16" s="68"/>
      <c r="O16" s="68"/>
      <c r="P16" s="68"/>
      <c r="Q16" s="59">
        <v>34959</v>
      </c>
      <c r="R16" s="215">
        <v>0</v>
      </c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spans="1:32" ht="18.75" customHeight="1" x14ac:dyDescent="0.2">
      <c r="A17" s="213">
        <v>8</v>
      </c>
      <c r="B17" s="53" t="s">
        <v>91</v>
      </c>
      <c r="C17" s="54" t="s">
        <v>92</v>
      </c>
      <c r="D17" s="55">
        <v>7.26</v>
      </c>
      <c r="E17" s="55">
        <f t="shared" si="0"/>
        <v>8.1967213114754092</v>
      </c>
      <c r="F17" s="56">
        <f>O17/M17</f>
        <v>8.1967213114754092</v>
      </c>
      <c r="G17" s="55">
        <f t="shared" si="2"/>
        <v>5.238677923497268</v>
      </c>
      <c r="H17" s="57">
        <f>P17/M17</f>
        <v>1.3860337704918033</v>
      </c>
      <c r="I17" s="58">
        <f t="shared" si="1"/>
        <v>0.16909612000000002</v>
      </c>
      <c r="J17" s="206"/>
      <c r="K17" s="39"/>
      <c r="L17" s="67"/>
      <c r="M17" s="67">
        <f>12.2*10000</f>
        <v>122000</v>
      </c>
      <c r="N17" s="68"/>
      <c r="O17" s="68">
        <v>1000000</v>
      </c>
      <c r="P17" s="68">
        <v>169096.12</v>
      </c>
      <c r="Q17" s="67"/>
      <c r="R17" s="215">
        <v>7.07</v>
      </c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1:32" ht="22.5" customHeight="1" x14ac:dyDescent="0.2">
      <c r="A18" s="213">
        <v>9</v>
      </c>
      <c r="B18" s="53" t="s">
        <v>93</v>
      </c>
      <c r="C18" s="54" t="s">
        <v>92</v>
      </c>
      <c r="D18" s="55">
        <v>126.62</v>
      </c>
      <c r="E18" s="55">
        <f t="shared" si="0"/>
        <v>196.50585227272728</v>
      </c>
      <c r="F18" s="56">
        <f>O18/M18</f>
        <v>196.50585227272728</v>
      </c>
      <c r="G18" s="55">
        <f t="shared" si="2"/>
        <v>107.226329004329</v>
      </c>
      <c r="H18" s="57">
        <f>P18/M18</f>
        <v>48.958987012987009</v>
      </c>
      <c r="I18" s="58">
        <f t="shared" si="1"/>
        <v>0.24914772993649892</v>
      </c>
      <c r="J18" s="206"/>
      <c r="K18" s="39"/>
      <c r="L18" s="67"/>
      <c r="M18" s="67">
        <v>6160</v>
      </c>
      <c r="N18" s="68"/>
      <c r="O18" s="68">
        <v>1210476.05</v>
      </c>
      <c r="P18" s="68">
        <v>301587.36</v>
      </c>
      <c r="Q18" s="67"/>
      <c r="R18" s="215">
        <v>146.1</v>
      </c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spans="1:32" ht="22.5" customHeight="1" x14ac:dyDescent="0.2">
      <c r="A19" s="213">
        <v>10</v>
      </c>
      <c r="B19" s="53" t="s">
        <v>94</v>
      </c>
      <c r="C19" s="54" t="s">
        <v>92</v>
      </c>
      <c r="D19" s="55">
        <v>846.47</v>
      </c>
      <c r="E19" s="55">
        <f t="shared" si="0"/>
        <v>925.92592592592598</v>
      </c>
      <c r="F19" s="56">
        <f>O19/M19</f>
        <v>925.92592592592598</v>
      </c>
      <c r="G19" s="55">
        <f t="shared" si="2"/>
        <v>678.3883421516756</v>
      </c>
      <c r="H19" s="57">
        <f>P19/M19</f>
        <v>305.09502645502647</v>
      </c>
      <c r="I19" s="58">
        <f t="shared" si="1"/>
        <v>0.32950262857142859</v>
      </c>
      <c r="J19" s="206"/>
      <c r="K19" s="39"/>
      <c r="L19" s="67"/>
      <c r="M19" s="67">
        <f>320+58</f>
        <v>378</v>
      </c>
      <c r="N19" s="68"/>
      <c r="O19" s="68">
        <v>350000</v>
      </c>
      <c r="P19" s="68">
        <v>115325.92</v>
      </c>
      <c r="Q19" s="67"/>
      <c r="R19" s="215">
        <v>883.6</v>
      </c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spans="1:32" ht="22.5" customHeight="1" x14ac:dyDescent="0.2">
      <c r="A20" s="213">
        <v>11</v>
      </c>
      <c r="B20" s="53" t="s">
        <v>95</v>
      </c>
      <c r="C20" s="54" t="s">
        <v>92</v>
      </c>
      <c r="D20" s="55">
        <v>215.32</v>
      </c>
      <c r="E20" s="55">
        <f t="shared" si="0"/>
        <v>149.75866660801617</v>
      </c>
      <c r="F20" s="56">
        <f>O20/M20</f>
        <v>149.75866660801617</v>
      </c>
      <c r="G20" s="55">
        <f t="shared" si="2"/>
        <v>152.45029381224114</v>
      </c>
      <c r="H20" s="57">
        <f>P20/M20</f>
        <v>60.22088143672346</v>
      </c>
      <c r="I20" s="58">
        <f t="shared" si="1"/>
        <v>0.40211950867823765</v>
      </c>
      <c r="J20" s="206"/>
      <c r="K20" s="39"/>
      <c r="L20" s="67"/>
      <c r="M20" s="69">
        <f>13765+188.9+11053</f>
        <v>25006.9</v>
      </c>
      <c r="N20" s="68"/>
      <c r="O20" s="68">
        <v>3745000</v>
      </c>
      <c r="P20" s="68">
        <v>1505937.56</v>
      </c>
      <c r="Q20" s="67"/>
      <c r="R20" s="215">
        <v>181.81</v>
      </c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1" spans="1:32" ht="28.5" customHeight="1" x14ac:dyDescent="0.2">
      <c r="A21" s="213">
        <v>12</v>
      </c>
      <c r="B21" s="53" t="s">
        <v>96</v>
      </c>
      <c r="C21" s="54" t="s">
        <v>92</v>
      </c>
      <c r="D21" s="55">
        <v>67.64</v>
      </c>
      <c r="E21" s="55">
        <f t="shared" si="0"/>
        <v>69.444444444444443</v>
      </c>
      <c r="F21" s="56">
        <f>O21/M21</f>
        <v>69.444444444444443</v>
      </c>
      <c r="G21" s="55">
        <f t="shared" si="2"/>
        <v>51.415071990740749</v>
      </c>
      <c r="H21" s="57">
        <f>P21/M21</f>
        <v>18.79521597222222</v>
      </c>
      <c r="I21" s="58">
        <f t="shared" si="1"/>
        <v>0.27065110999999997</v>
      </c>
      <c r="J21" s="206"/>
      <c r="K21" s="39"/>
      <c r="L21" s="67"/>
      <c r="M21" s="67">
        <v>14400</v>
      </c>
      <c r="N21" s="68"/>
      <c r="O21" s="68">
        <v>1000000</v>
      </c>
      <c r="P21" s="68">
        <v>270651.11</v>
      </c>
      <c r="Q21" s="67"/>
      <c r="R21" s="215">
        <v>67.81</v>
      </c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spans="1:32" ht="21" customHeight="1" x14ac:dyDescent="0.2">
      <c r="A22" s="213">
        <v>13</v>
      </c>
      <c r="B22" s="53" t="s">
        <v>97</v>
      </c>
      <c r="C22" s="54" t="s">
        <v>98</v>
      </c>
      <c r="D22" s="55">
        <v>2716.75</v>
      </c>
      <c r="E22" s="55">
        <f t="shared" si="0"/>
        <v>2789.4002789400279</v>
      </c>
      <c r="F22" s="56">
        <f>O22/L22</f>
        <v>2789.4002789400279</v>
      </c>
      <c r="G22" s="55">
        <f t="shared" si="2"/>
        <v>2760.6318337850043</v>
      </c>
      <c r="H22" s="57">
        <f>P22/J22</f>
        <v>2706.9055013550137</v>
      </c>
      <c r="I22" s="58">
        <f t="shared" si="1"/>
        <v>0.97042562223577244</v>
      </c>
      <c r="J22" s="218">
        <v>369</v>
      </c>
      <c r="K22" s="39" t="s">
        <v>181</v>
      </c>
      <c r="L22" s="204">
        <v>717</v>
      </c>
      <c r="M22" s="67"/>
      <c r="N22" s="68"/>
      <c r="O22" s="68">
        <v>2000000</v>
      </c>
      <c r="P22" s="68">
        <v>998848.13</v>
      </c>
      <c r="Q22" s="67"/>
      <c r="R22" s="215">
        <v>2858.24</v>
      </c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</row>
    <row r="23" spans="1:32" ht="22.5" customHeight="1" x14ac:dyDescent="0.2">
      <c r="A23" s="213">
        <v>14</v>
      </c>
      <c r="B23" s="53" t="s">
        <v>99</v>
      </c>
      <c r="C23" s="54" t="s">
        <v>100</v>
      </c>
      <c r="D23" s="55">
        <v>30000</v>
      </c>
      <c r="E23" s="55">
        <f t="shared" si="0"/>
        <v>29411.764705882353</v>
      </c>
      <c r="F23" s="56">
        <f>O23/L23</f>
        <v>29411.764705882353</v>
      </c>
      <c r="G23" s="55">
        <f t="shared" si="2"/>
        <v>21243.871078431373</v>
      </c>
      <c r="H23" s="57">
        <f>P23/L23</f>
        <v>5637.2532352941171</v>
      </c>
      <c r="I23" s="58">
        <f t="shared" si="1"/>
        <v>0.19166660999999999</v>
      </c>
      <c r="J23" s="206"/>
      <c r="K23" s="39"/>
      <c r="L23" s="67">
        <v>68</v>
      </c>
      <c r="M23" s="67"/>
      <c r="N23" s="68"/>
      <c r="O23" s="68">
        <v>2000000</v>
      </c>
      <c r="P23" s="68">
        <v>383333.22</v>
      </c>
      <c r="Q23" s="67"/>
      <c r="R23" s="215">
        <v>28094.36</v>
      </c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</row>
    <row r="24" spans="1:32" ht="21.75" customHeight="1" x14ac:dyDescent="0.2">
      <c r="A24" s="213">
        <v>15</v>
      </c>
      <c r="B24" s="53" t="s">
        <v>101</v>
      </c>
      <c r="C24" s="54" t="s">
        <v>100</v>
      </c>
      <c r="D24" s="55">
        <v>17846.150000000001</v>
      </c>
      <c r="E24" s="55">
        <f t="shared" si="0"/>
        <v>18615.384615384617</v>
      </c>
      <c r="F24" s="56">
        <f>O24/L24</f>
        <v>18615.384615384617</v>
      </c>
      <c r="G24" s="55">
        <f t="shared" si="2"/>
        <v>14073.775641025641</v>
      </c>
      <c r="H24" s="57">
        <f t="shared" ref="H24:H27" si="4">P24/L24</f>
        <v>5759.7969230769231</v>
      </c>
      <c r="I24" s="58">
        <f t="shared" si="1"/>
        <v>0.30941057851239667</v>
      </c>
      <c r="J24" s="206"/>
      <c r="K24" s="39"/>
      <c r="L24" s="67">
        <v>13</v>
      </c>
      <c r="M24" s="67"/>
      <c r="N24" s="68"/>
      <c r="O24" s="68">
        <v>242000</v>
      </c>
      <c r="P24" s="202">
        <v>74877.36</v>
      </c>
      <c r="Q24" s="67"/>
      <c r="R24" s="215">
        <v>18615.38</v>
      </c>
      <c r="S24" s="72">
        <f>O24+O25</f>
        <v>1240000</v>
      </c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</row>
    <row r="25" spans="1:32" ht="22.5" customHeight="1" x14ac:dyDescent="0.2">
      <c r="A25" s="213">
        <v>16</v>
      </c>
      <c r="B25" s="53" t="s">
        <v>102</v>
      </c>
      <c r="C25" s="54" t="s">
        <v>100</v>
      </c>
      <c r="D25" s="55"/>
      <c r="E25" s="55">
        <f t="shared" si="0"/>
        <v>3539.0070921985816</v>
      </c>
      <c r="F25" s="56">
        <f t="shared" ref="F25:F27" si="5">O25/L25</f>
        <v>3539.0070921985816</v>
      </c>
      <c r="G25" s="55">
        <f t="shared" si="2"/>
        <v>1669.59695035461</v>
      </c>
      <c r="H25" s="57">
        <f t="shared" si="4"/>
        <v>1469.7808510638299</v>
      </c>
      <c r="I25" s="58">
        <f t="shared" si="1"/>
        <v>0.41530881763527056</v>
      </c>
      <c r="J25" s="206"/>
      <c r="K25" s="39"/>
      <c r="L25" s="67">
        <v>282</v>
      </c>
      <c r="M25" s="67"/>
      <c r="N25" s="68"/>
      <c r="O25" s="68">
        <v>998000</v>
      </c>
      <c r="P25" s="202">
        <v>414478.2</v>
      </c>
      <c r="Q25" s="67"/>
      <c r="R25" s="215">
        <v>3539.01</v>
      </c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</row>
    <row r="26" spans="1:32" ht="23.25" customHeight="1" x14ac:dyDescent="0.2">
      <c r="A26" s="213">
        <v>17</v>
      </c>
      <c r="B26" s="53" t="s">
        <v>103</v>
      </c>
      <c r="C26" s="54" t="s">
        <v>100</v>
      </c>
      <c r="D26" s="55">
        <v>7817.86</v>
      </c>
      <c r="E26" s="55">
        <f t="shared" si="0"/>
        <v>7894.7368421052633</v>
      </c>
      <c r="F26" s="56">
        <f t="shared" si="5"/>
        <v>7894.7368421052633</v>
      </c>
      <c r="G26" s="55">
        <f t="shared" si="2"/>
        <v>5333.3587061403514</v>
      </c>
      <c r="H26" s="57">
        <f t="shared" si="4"/>
        <v>621.28611842105272</v>
      </c>
      <c r="I26" s="58">
        <f t="shared" si="1"/>
        <v>7.869624166666668E-2</v>
      </c>
      <c r="J26" s="206"/>
      <c r="K26" s="39"/>
      <c r="L26" s="69">
        <v>152</v>
      </c>
      <c r="M26" s="67"/>
      <c r="N26" s="68"/>
      <c r="O26" s="68">
        <v>1200000</v>
      </c>
      <c r="P26" s="68">
        <v>94435.49</v>
      </c>
      <c r="Q26" s="67"/>
      <c r="R26" s="215">
        <v>7560.93</v>
      </c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</row>
    <row r="27" spans="1:32" ht="25.5" customHeight="1" x14ac:dyDescent="0.2">
      <c r="A27" s="213">
        <v>18</v>
      </c>
      <c r="B27" s="53" t="s">
        <v>104</v>
      </c>
      <c r="C27" s="54" t="s">
        <v>100</v>
      </c>
      <c r="D27" s="55">
        <v>11667.42</v>
      </c>
      <c r="E27" s="55">
        <f t="shared" si="0"/>
        <v>10810.81081081081</v>
      </c>
      <c r="F27" s="56">
        <f t="shared" si="5"/>
        <v>10810.81081081081</v>
      </c>
      <c r="G27" s="55">
        <f t="shared" si="2"/>
        <v>8887.3763963963956</v>
      </c>
      <c r="H27" s="57">
        <f t="shared" si="4"/>
        <v>4805.5191891891891</v>
      </c>
      <c r="I27" s="58">
        <f t="shared" si="1"/>
        <v>0.44451052500000005</v>
      </c>
      <c r="J27" s="218">
        <v>37</v>
      </c>
      <c r="K27" s="39" t="s">
        <v>181</v>
      </c>
      <c r="L27" s="69">
        <v>37</v>
      </c>
      <c r="M27" s="67"/>
      <c r="N27" s="68"/>
      <c r="O27" s="68">
        <v>400000</v>
      </c>
      <c r="P27" s="68">
        <v>177804.21</v>
      </c>
      <c r="Q27" s="67"/>
      <c r="R27" s="215">
        <v>10189.19</v>
      </c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</row>
    <row r="28" spans="1:32" ht="21.75" customHeight="1" x14ac:dyDescent="0.2">
      <c r="A28" s="213">
        <v>19</v>
      </c>
      <c r="B28" s="53" t="s">
        <v>105</v>
      </c>
      <c r="C28" s="54" t="s">
        <v>92</v>
      </c>
      <c r="D28" s="55">
        <v>762.03</v>
      </c>
      <c r="E28" s="55">
        <f t="shared" si="0"/>
        <v>733.83768913342499</v>
      </c>
      <c r="F28" s="56">
        <f>O28/M28</f>
        <v>733.83768913342499</v>
      </c>
      <c r="G28" s="55">
        <f t="shared" si="2"/>
        <v>569.61469280146719</v>
      </c>
      <c r="H28" s="57">
        <f>P28/M28</f>
        <v>212.97407840440164</v>
      </c>
      <c r="I28" s="58">
        <f t="shared" si="1"/>
        <v>0.29021959700093719</v>
      </c>
      <c r="J28" s="206"/>
      <c r="K28" s="39"/>
      <c r="L28" s="67"/>
      <c r="M28" s="67">
        <v>1454</v>
      </c>
      <c r="N28" s="68"/>
      <c r="O28" s="68">
        <v>1067000</v>
      </c>
      <c r="P28" s="68">
        <v>309664.31</v>
      </c>
      <c r="Q28" s="67"/>
      <c r="R28" s="215">
        <v>733.84</v>
      </c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</row>
    <row r="29" spans="1:32" ht="21.75" customHeight="1" x14ac:dyDescent="0.2">
      <c r="A29" s="213">
        <v>20</v>
      </c>
      <c r="B29" s="53" t="s">
        <v>106</v>
      </c>
      <c r="C29" s="54" t="s">
        <v>92</v>
      </c>
      <c r="D29" s="55">
        <v>43</v>
      </c>
      <c r="E29" s="55">
        <f t="shared" si="0"/>
        <v>50.280117173196629</v>
      </c>
      <c r="F29" s="56">
        <f>O30/M29</f>
        <v>50.280117173196629</v>
      </c>
      <c r="G29" s="55">
        <f t="shared" si="2"/>
        <v>37.914824060173324</v>
      </c>
      <c r="H29" s="57">
        <f>P30/M29</f>
        <v>20.294472180519957</v>
      </c>
      <c r="I29" s="58">
        <f t="shared" si="1"/>
        <v>0.40362817991479449</v>
      </c>
      <c r="J29" s="206"/>
      <c r="K29" s="39"/>
      <c r="L29" s="67"/>
      <c r="M29" s="205">
        <v>1092400</v>
      </c>
      <c r="N29" s="68"/>
      <c r="O29" s="68">
        <v>58000000</v>
      </c>
      <c r="P29" s="70">
        <v>22169681.41</v>
      </c>
      <c r="Q29" s="67"/>
      <c r="R29" s="215">
        <v>50.45</v>
      </c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</row>
    <row r="30" spans="1:32" ht="21.75" customHeight="1" x14ac:dyDescent="0.2">
      <c r="A30" s="213">
        <v>21</v>
      </c>
      <c r="B30" s="53" t="s">
        <v>107</v>
      </c>
      <c r="C30" s="54" t="s">
        <v>108</v>
      </c>
      <c r="D30" s="55">
        <v>287.89999999999998</v>
      </c>
      <c r="E30" s="55">
        <f t="shared" si="0"/>
        <v>514.28838951310865</v>
      </c>
      <c r="F30" s="56">
        <f>O30/N30/1000</f>
        <v>514.28838951310865</v>
      </c>
      <c r="G30" s="55">
        <f t="shared" si="2"/>
        <v>286.95376220349561</v>
      </c>
      <c r="H30" s="57">
        <f>P30/N30/1000</f>
        <v>207.5812866104869</v>
      </c>
      <c r="I30" s="58">
        <f t="shared" si="1"/>
        <v>0.40362817991479444</v>
      </c>
      <c r="J30" s="206"/>
      <c r="K30" s="39"/>
      <c r="L30" s="67"/>
      <c r="M30" s="67"/>
      <c r="N30" s="68">
        <v>106.8</v>
      </c>
      <c r="O30" s="68">
        <f>O29-O31</f>
        <v>54926000</v>
      </c>
      <c r="P30" s="202">
        <f>P29-P31</f>
        <v>22169681.41</v>
      </c>
      <c r="Q30" s="67"/>
      <c r="R30" s="215">
        <v>365.38</v>
      </c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</row>
    <row r="31" spans="1:32" ht="24.75" customHeight="1" x14ac:dyDescent="0.2">
      <c r="A31" s="213">
        <v>22</v>
      </c>
      <c r="B31" s="53" t="s">
        <v>109</v>
      </c>
      <c r="C31" s="54" t="s">
        <v>92</v>
      </c>
      <c r="D31" s="55">
        <v>2558.64</v>
      </c>
      <c r="E31" s="55">
        <f t="shared" si="0"/>
        <v>2297.4588938714501</v>
      </c>
      <c r="F31" s="56">
        <f>O31/M31</f>
        <v>2297.4588938714501</v>
      </c>
      <c r="G31" s="55">
        <f t="shared" si="2"/>
        <v>1649.7099999999998</v>
      </c>
      <c r="H31" s="57">
        <f>P31/M31</f>
        <v>0</v>
      </c>
      <c r="I31" s="58">
        <f t="shared" si="1"/>
        <v>0</v>
      </c>
      <c r="J31" s="206"/>
      <c r="K31" s="39"/>
      <c r="L31" s="67"/>
      <c r="M31" s="69">
        <v>1338</v>
      </c>
      <c r="N31" s="68"/>
      <c r="O31" s="68">
        <v>3074000</v>
      </c>
      <c r="P31" s="70">
        <v>0</v>
      </c>
      <c r="Q31" s="67"/>
      <c r="R31" s="215">
        <v>2390.4899999999998</v>
      </c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</row>
    <row r="32" spans="1:32" ht="22.5" customHeight="1" x14ac:dyDescent="0.2">
      <c r="A32" s="41"/>
      <c r="B32" s="41"/>
      <c r="C32" s="41"/>
      <c r="D32" s="41"/>
      <c r="E32" s="41"/>
      <c r="F32" s="41"/>
      <c r="G32" s="41"/>
      <c r="H32" s="41"/>
      <c r="I32" s="41"/>
      <c r="J32" s="39"/>
      <c r="K32" s="39"/>
      <c r="L32" s="73"/>
      <c r="M32" s="74"/>
      <c r="N32" s="74"/>
      <c r="O32" s="75"/>
      <c r="P32" s="75"/>
      <c r="Q32" s="74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</row>
    <row r="33" spans="1:32" ht="22.5" customHeight="1" x14ac:dyDescent="0.2">
      <c r="A33" s="41"/>
      <c r="B33" s="41"/>
      <c r="C33" s="41"/>
      <c r="D33" s="41"/>
      <c r="E33" s="41"/>
      <c r="F33" s="41"/>
      <c r="G33" s="41"/>
      <c r="H33" s="41"/>
      <c r="I33" s="41"/>
      <c r="J33" s="39"/>
      <c r="K33" s="39"/>
      <c r="L33" s="39"/>
      <c r="M33" s="39"/>
      <c r="N33" s="39"/>
      <c r="O33" s="72"/>
      <c r="P33" s="72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</row>
    <row r="34" spans="1:32" ht="16.5" customHeight="1" x14ac:dyDescent="0.2">
      <c r="A34" s="76"/>
      <c r="B34" s="35"/>
      <c r="C34" s="35"/>
      <c r="D34" s="35"/>
      <c r="E34" s="35"/>
      <c r="F34" s="35"/>
      <c r="G34" s="35"/>
      <c r="H34" s="35"/>
      <c r="I34" s="35"/>
      <c r="J34" s="39"/>
      <c r="K34" s="39"/>
      <c r="L34" s="39"/>
      <c r="M34" s="39"/>
      <c r="N34" s="39"/>
      <c r="O34" s="72"/>
      <c r="P34" s="72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</row>
    <row r="35" spans="1:32" ht="64.5" customHeight="1" x14ac:dyDescent="0.25">
      <c r="A35" s="242" t="s">
        <v>194</v>
      </c>
      <c r="B35" s="242"/>
      <c r="C35" s="242"/>
      <c r="D35" s="36"/>
      <c r="E35" s="243" t="s">
        <v>47</v>
      </c>
      <c r="F35" s="243"/>
      <c r="G35" s="34"/>
      <c r="H35" s="35"/>
      <c r="I35" s="35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</row>
    <row r="36" spans="1:32" ht="15.75" x14ac:dyDescent="0.2">
      <c r="A36" s="222" t="s">
        <v>48</v>
      </c>
      <c r="B36" s="222"/>
      <c r="C36" s="77"/>
      <c r="D36" s="78"/>
      <c r="E36" s="244" t="s">
        <v>49</v>
      </c>
      <c r="F36" s="244"/>
      <c r="G36" s="212" t="s">
        <v>50</v>
      </c>
      <c r="H36" s="35"/>
      <c r="I36" s="35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</row>
    <row r="37" spans="1:32" ht="22.5" customHeight="1" x14ac:dyDescent="0.2">
      <c r="A37" s="79"/>
      <c r="B37" s="79"/>
      <c r="C37" s="77"/>
      <c r="D37" s="35"/>
      <c r="E37" s="35"/>
      <c r="F37" s="35"/>
      <c r="G37" s="35"/>
      <c r="H37" s="35"/>
      <c r="I37" s="35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ht="22.5" customHeight="1" x14ac:dyDescent="0.2">
      <c r="A38" s="79"/>
      <c r="B38" s="79"/>
      <c r="C38" s="77"/>
      <c r="D38" s="35"/>
      <c r="E38" s="35"/>
      <c r="F38" s="35"/>
      <c r="G38" s="35"/>
      <c r="H38" s="35"/>
      <c r="I38" s="35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ht="22.5" customHeight="1" x14ac:dyDescent="0.2">
      <c r="A39" s="79"/>
      <c r="B39" s="79"/>
      <c r="C39" s="77"/>
      <c r="D39" s="35"/>
      <c r="E39" s="35"/>
      <c r="F39" s="35"/>
      <c r="G39" s="35"/>
      <c r="H39" s="35"/>
      <c r="I39" s="35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ht="15.75" x14ac:dyDescent="0.2">
      <c r="A40" s="208" t="s">
        <v>51</v>
      </c>
      <c r="B40" s="208"/>
      <c r="C40" s="77"/>
      <c r="D40" s="34"/>
      <c r="E40" s="35"/>
      <c r="F40" s="35"/>
      <c r="G40" s="35"/>
      <c r="H40" s="35"/>
      <c r="I40" s="35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ht="15.75" x14ac:dyDescent="0.2">
      <c r="A41" s="222" t="s">
        <v>52</v>
      </c>
      <c r="B41" s="222"/>
      <c r="C41" s="77"/>
      <c r="D41" s="212" t="s">
        <v>50</v>
      </c>
      <c r="E41" s="35"/>
      <c r="F41" s="35"/>
      <c r="G41" s="35"/>
      <c r="H41" s="35"/>
      <c r="I41" s="35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ht="15.75" x14ac:dyDescent="0.2">
      <c r="A42" s="77"/>
      <c r="B42" s="77"/>
      <c r="C42" s="77"/>
      <c r="D42" s="35"/>
      <c r="E42" s="35"/>
      <c r="F42" s="35"/>
      <c r="G42" s="35"/>
      <c r="H42" s="35"/>
      <c r="I42" s="35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2" ht="15.75" x14ac:dyDescent="0.2">
      <c r="A43" s="77"/>
      <c r="B43" s="77"/>
      <c r="C43" s="77"/>
      <c r="D43" s="35"/>
      <c r="E43" s="35"/>
      <c r="F43" s="35"/>
      <c r="G43" s="35"/>
      <c r="H43" s="35"/>
      <c r="I43" s="35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</row>
    <row r="44" spans="1:32" ht="15.7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</row>
    <row r="45" spans="1:32" ht="45" customHeight="1" x14ac:dyDescent="0.2">
      <c r="A45" s="35"/>
      <c r="B45" s="35"/>
      <c r="C45" s="35"/>
      <c r="D45" s="80" t="s">
        <v>111</v>
      </c>
      <c r="E45" s="80" t="s">
        <v>112</v>
      </c>
      <c r="F45" s="81" t="s">
        <v>113</v>
      </c>
      <c r="G45" s="82" t="s">
        <v>188</v>
      </c>
      <c r="H45" s="83" t="s">
        <v>192</v>
      </c>
      <c r="I45" s="35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</row>
    <row r="46" spans="1:32" ht="15.75" x14ac:dyDescent="0.2">
      <c r="A46" s="35"/>
      <c r="B46" s="35"/>
      <c r="C46" s="35"/>
      <c r="D46" s="35"/>
      <c r="E46" s="35"/>
      <c r="F46" s="35"/>
      <c r="G46" s="84" t="s">
        <v>116</v>
      </c>
      <c r="H46" s="35"/>
      <c r="I46" s="35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</row>
    <row r="47" spans="1:32" x14ac:dyDescent="0.2">
      <c r="A47" s="41"/>
      <c r="B47" s="41"/>
      <c r="C47" s="41"/>
      <c r="D47" s="41"/>
      <c r="E47" s="41"/>
      <c r="F47" s="41"/>
      <c r="G47" s="41"/>
      <c r="H47" s="41"/>
      <c r="I47" s="41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</row>
    <row r="48" spans="1:32" x14ac:dyDescent="0.2">
      <c r="A48" s="41"/>
      <c r="B48" s="41"/>
      <c r="C48" s="41"/>
      <c r="D48" s="41"/>
      <c r="E48" s="41"/>
      <c r="F48" s="41"/>
      <c r="G48" s="41"/>
      <c r="H48" s="41"/>
      <c r="I48" s="41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</row>
    <row r="49" spans="1:32" x14ac:dyDescent="0.2">
      <c r="A49" s="41"/>
      <c r="B49" s="41"/>
      <c r="C49" s="41"/>
      <c r="D49" s="41"/>
      <c r="E49" s="41"/>
      <c r="F49" s="41"/>
      <c r="G49" s="41"/>
      <c r="H49" s="41"/>
      <c r="I49" s="41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</row>
    <row r="50" spans="1:32" x14ac:dyDescent="0.2">
      <c r="A50" s="41"/>
      <c r="B50" s="41"/>
      <c r="C50" s="41"/>
      <c r="D50" s="41"/>
      <c r="E50" s="41"/>
      <c r="F50" s="41"/>
      <c r="G50" s="41"/>
      <c r="H50" s="41"/>
      <c r="I50" s="41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</row>
    <row r="51" spans="1:32" x14ac:dyDescent="0.2">
      <c r="A51" s="41"/>
      <c r="B51" s="41"/>
      <c r="C51" s="41"/>
      <c r="D51" s="41"/>
      <c r="E51" s="41"/>
      <c r="F51" s="41"/>
      <c r="G51" s="41"/>
      <c r="H51" s="41"/>
      <c r="I51" s="41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</row>
    <row r="52" spans="1:32" x14ac:dyDescent="0.2">
      <c r="A52" s="41"/>
      <c r="B52" s="41"/>
      <c r="C52" s="41"/>
      <c r="D52" s="41"/>
      <c r="E52" s="41"/>
      <c r="F52" s="41"/>
      <c r="G52" s="41"/>
      <c r="H52" s="41"/>
      <c r="I52" s="41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</row>
    <row r="53" spans="1:32" x14ac:dyDescent="0.2">
      <c r="A53" s="41"/>
      <c r="B53" s="41"/>
      <c r="C53" s="41"/>
      <c r="D53" s="41"/>
      <c r="E53" s="41"/>
      <c r="F53" s="41"/>
      <c r="G53" s="41"/>
      <c r="H53" s="41"/>
      <c r="I53" s="41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</row>
    <row r="54" spans="1:32" x14ac:dyDescent="0.2">
      <c r="A54" s="41"/>
      <c r="B54" s="41"/>
      <c r="C54" s="41"/>
      <c r="D54" s="41"/>
      <c r="E54" s="41"/>
      <c r="F54" s="41"/>
      <c r="G54" s="41"/>
      <c r="H54" s="41"/>
      <c r="I54" s="41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</row>
    <row r="55" spans="1:32" x14ac:dyDescent="0.2">
      <c r="A55" s="41"/>
      <c r="B55" s="41"/>
      <c r="C55" s="41"/>
      <c r="D55" s="41"/>
      <c r="E55" s="41"/>
      <c r="F55" s="41"/>
      <c r="G55" s="41"/>
      <c r="H55" s="41"/>
      <c r="I55" s="41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</row>
    <row r="56" spans="1:32" x14ac:dyDescent="0.2">
      <c r="A56" s="41"/>
      <c r="B56" s="41"/>
      <c r="C56" s="41"/>
      <c r="D56" s="41"/>
      <c r="E56" s="41"/>
      <c r="F56" s="41"/>
      <c r="G56" s="41"/>
      <c r="H56" s="41"/>
      <c r="I56" s="41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</row>
    <row r="57" spans="1:32" x14ac:dyDescent="0.2">
      <c r="A57" s="41"/>
      <c r="B57" s="41"/>
      <c r="C57" s="41"/>
      <c r="D57" s="41"/>
      <c r="E57" s="41"/>
      <c r="F57" s="41"/>
      <c r="G57" s="41"/>
      <c r="H57" s="41"/>
      <c r="I57" s="41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</row>
    <row r="58" spans="1:32" x14ac:dyDescent="0.2">
      <c r="A58" s="41"/>
      <c r="B58" s="41"/>
      <c r="C58" s="41"/>
      <c r="D58" s="41"/>
      <c r="E58" s="41"/>
      <c r="F58" s="41"/>
      <c r="G58" s="41"/>
      <c r="H58" s="41"/>
      <c r="I58" s="41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</row>
    <row r="59" spans="1:32" x14ac:dyDescent="0.2">
      <c r="A59" s="41"/>
      <c r="B59" s="41"/>
      <c r="C59" s="41"/>
      <c r="D59" s="41"/>
      <c r="E59" s="41"/>
      <c r="F59" s="41"/>
      <c r="G59" s="41"/>
      <c r="H59" s="41"/>
      <c r="I59" s="41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</row>
    <row r="60" spans="1:32" x14ac:dyDescent="0.2">
      <c r="A60" s="41"/>
      <c r="B60" s="41"/>
      <c r="C60" s="41"/>
      <c r="D60" s="41"/>
      <c r="E60" s="41"/>
      <c r="F60" s="41"/>
      <c r="G60" s="41"/>
      <c r="H60" s="41"/>
      <c r="I60" s="41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</row>
    <row r="61" spans="1:32" x14ac:dyDescent="0.2">
      <c r="A61" s="41"/>
      <c r="B61" s="41"/>
      <c r="C61" s="41"/>
      <c r="D61" s="41"/>
      <c r="E61" s="41"/>
      <c r="F61" s="41"/>
      <c r="G61" s="41"/>
      <c r="H61" s="41"/>
      <c r="I61" s="41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</row>
    <row r="62" spans="1:32" x14ac:dyDescent="0.2">
      <c r="A62" s="41"/>
      <c r="B62" s="41"/>
      <c r="C62" s="41"/>
      <c r="D62" s="41"/>
      <c r="E62" s="41"/>
      <c r="F62" s="41"/>
      <c r="G62" s="41"/>
      <c r="H62" s="41"/>
      <c r="I62" s="41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</row>
    <row r="63" spans="1:32" x14ac:dyDescent="0.2">
      <c r="A63" s="41"/>
      <c r="B63" s="41"/>
      <c r="C63" s="41"/>
      <c r="D63" s="41"/>
      <c r="E63" s="41"/>
      <c r="F63" s="41"/>
      <c r="G63" s="41"/>
      <c r="H63" s="41"/>
      <c r="I63" s="41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</row>
    <row r="64" spans="1:32" x14ac:dyDescent="0.2">
      <c r="A64" s="41"/>
      <c r="B64" s="41"/>
      <c r="C64" s="41"/>
      <c r="D64" s="41"/>
      <c r="E64" s="41"/>
      <c r="F64" s="41"/>
      <c r="G64" s="41"/>
      <c r="H64" s="41"/>
      <c r="I64" s="41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</row>
    <row r="65" spans="1:32" x14ac:dyDescent="0.2">
      <c r="A65" s="41"/>
      <c r="B65" s="41"/>
      <c r="C65" s="41"/>
      <c r="D65" s="41"/>
      <c r="E65" s="41"/>
      <c r="F65" s="41"/>
      <c r="G65" s="41"/>
      <c r="H65" s="41"/>
      <c r="I65" s="41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</row>
    <row r="66" spans="1:32" x14ac:dyDescent="0.2">
      <c r="A66" s="41"/>
      <c r="B66" s="41"/>
      <c r="C66" s="41"/>
      <c r="D66" s="41"/>
      <c r="E66" s="41"/>
      <c r="F66" s="41"/>
      <c r="G66" s="41"/>
      <c r="H66" s="41"/>
      <c r="I66" s="41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</row>
    <row r="67" spans="1:32" x14ac:dyDescent="0.2">
      <c r="A67" s="41"/>
      <c r="B67" s="41"/>
      <c r="C67" s="41"/>
      <c r="D67" s="41"/>
      <c r="E67" s="41"/>
      <c r="F67" s="41"/>
      <c r="G67" s="41"/>
      <c r="H67" s="41"/>
      <c r="I67" s="41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</row>
    <row r="68" spans="1:32" x14ac:dyDescent="0.2">
      <c r="A68" s="41"/>
      <c r="B68" s="41"/>
      <c r="C68" s="41"/>
      <c r="D68" s="41"/>
      <c r="E68" s="41"/>
      <c r="F68" s="41"/>
      <c r="G68" s="41"/>
      <c r="H68" s="41"/>
      <c r="I68" s="41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</row>
    <row r="69" spans="1:32" x14ac:dyDescent="0.2">
      <c r="A69" s="41"/>
      <c r="B69" s="41"/>
      <c r="C69" s="41"/>
      <c r="D69" s="41"/>
      <c r="E69" s="41"/>
      <c r="F69" s="41"/>
      <c r="G69" s="41"/>
      <c r="H69" s="41"/>
      <c r="I69" s="41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</row>
    <row r="70" spans="1:32" x14ac:dyDescent="0.2">
      <c r="A70" s="41"/>
      <c r="B70" s="41"/>
      <c r="C70" s="41"/>
      <c r="D70" s="41"/>
      <c r="E70" s="41"/>
      <c r="F70" s="41"/>
      <c r="G70" s="41"/>
      <c r="H70" s="41"/>
      <c r="I70" s="41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</row>
    <row r="71" spans="1:32" x14ac:dyDescent="0.2">
      <c r="A71" s="41"/>
      <c r="B71" s="41"/>
      <c r="C71" s="41"/>
      <c r="D71" s="41"/>
      <c r="E71" s="41"/>
      <c r="F71" s="41"/>
      <c r="G71" s="41"/>
      <c r="H71" s="41"/>
      <c r="I71" s="41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</row>
    <row r="72" spans="1:32" x14ac:dyDescent="0.2">
      <c r="A72" s="41"/>
      <c r="B72" s="41"/>
      <c r="C72" s="41"/>
      <c r="D72" s="41"/>
      <c r="E72" s="41"/>
      <c r="F72" s="41"/>
      <c r="G72" s="41"/>
      <c r="H72" s="41"/>
      <c r="I72" s="41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</row>
    <row r="73" spans="1:32" x14ac:dyDescent="0.2">
      <c r="A73" s="41"/>
      <c r="B73" s="41"/>
      <c r="C73" s="41"/>
      <c r="D73" s="41"/>
      <c r="E73" s="41"/>
      <c r="F73" s="41"/>
      <c r="G73" s="41"/>
      <c r="H73" s="41"/>
      <c r="I73" s="41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</row>
    <row r="74" spans="1:32" x14ac:dyDescent="0.2">
      <c r="A74" s="41"/>
      <c r="B74" s="41"/>
      <c r="C74" s="41"/>
      <c r="D74" s="41"/>
      <c r="E74" s="41"/>
      <c r="F74" s="41"/>
      <c r="G74" s="41"/>
      <c r="H74" s="41"/>
      <c r="I74" s="41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</row>
    <row r="75" spans="1:32" x14ac:dyDescent="0.2">
      <c r="A75" s="41"/>
      <c r="B75" s="41"/>
      <c r="C75" s="41"/>
      <c r="D75" s="41"/>
      <c r="E75" s="41"/>
      <c r="F75" s="41"/>
      <c r="G75" s="41"/>
      <c r="H75" s="41"/>
      <c r="I75" s="41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</row>
    <row r="76" spans="1:32" x14ac:dyDescent="0.2">
      <c r="A76" s="41"/>
      <c r="B76" s="41"/>
      <c r="C76" s="41"/>
      <c r="D76" s="41"/>
      <c r="E76" s="41"/>
      <c r="F76" s="41"/>
      <c r="G76" s="41"/>
      <c r="H76" s="41"/>
      <c r="I76" s="41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</row>
    <row r="77" spans="1:32" x14ac:dyDescent="0.2">
      <c r="A77" s="41"/>
      <c r="B77" s="41"/>
      <c r="C77" s="41"/>
      <c r="D77" s="41"/>
      <c r="E77" s="41"/>
      <c r="F77" s="41"/>
      <c r="G77" s="41"/>
      <c r="H77" s="41"/>
      <c r="I77" s="41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</row>
    <row r="78" spans="1:32" x14ac:dyDescent="0.2">
      <c r="A78" s="41"/>
      <c r="B78" s="41"/>
      <c r="C78" s="41"/>
      <c r="D78" s="41"/>
      <c r="E78" s="41"/>
      <c r="F78" s="41"/>
      <c r="G78" s="41"/>
      <c r="H78" s="41"/>
      <c r="I78" s="41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</row>
    <row r="79" spans="1:32" x14ac:dyDescent="0.2">
      <c r="A79" s="41"/>
      <c r="B79" s="41"/>
      <c r="C79" s="41"/>
      <c r="D79" s="41"/>
      <c r="E79" s="41"/>
      <c r="F79" s="41"/>
      <c r="G79" s="41"/>
      <c r="H79" s="41"/>
      <c r="I79" s="41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</row>
    <row r="80" spans="1:32" x14ac:dyDescent="0.2">
      <c r="A80" s="41"/>
      <c r="B80" s="41"/>
      <c r="C80" s="41"/>
      <c r="D80" s="41"/>
      <c r="E80" s="41"/>
      <c r="F80" s="41"/>
      <c r="G80" s="41"/>
      <c r="H80" s="41"/>
      <c r="I80" s="41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</row>
    <row r="81" spans="1:32" x14ac:dyDescent="0.2">
      <c r="A81" s="41"/>
      <c r="B81" s="41"/>
      <c r="C81" s="41"/>
      <c r="D81" s="41"/>
      <c r="E81" s="41"/>
      <c r="F81" s="41"/>
      <c r="G81" s="41"/>
      <c r="H81" s="41"/>
      <c r="I81" s="41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</row>
    <row r="82" spans="1:32" x14ac:dyDescent="0.2">
      <c r="A82" s="41"/>
      <c r="B82" s="41"/>
      <c r="C82" s="41"/>
      <c r="D82" s="41"/>
      <c r="E82" s="41"/>
      <c r="F82" s="41"/>
      <c r="G82" s="41"/>
      <c r="H82" s="41"/>
      <c r="I82" s="41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</row>
    <row r="83" spans="1:32" x14ac:dyDescent="0.2">
      <c r="A83" s="41"/>
      <c r="B83" s="41"/>
      <c r="C83" s="41"/>
      <c r="D83" s="41"/>
      <c r="E83" s="41"/>
      <c r="F83" s="41"/>
      <c r="G83" s="41"/>
      <c r="H83" s="41"/>
      <c r="I83" s="41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</row>
    <row r="84" spans="1:32" x14ac:dyDescent="0.2">
      <c r="A84" s="41"/>
      <c r="B84" s="41"/>
      <c r="C84" s="41"/>
      <c r="D84" s="41"/>
      <c r="E84" s="41"/>
      <c r="F84" s="41"/>
      <c r="G84" s="41"/>
      <c r="H84" s="41"/>
      <c r="I84" s="41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</row>
    <row r="85" spans="1:32" x14ac:dyDescent="0.2">
      <c r="A85" s="41"/>
      <c r="B85" s="41"/>
      <c r="C85" s="41"/>
      <c r="D85" s="41"/>
      <c r="E85" s="41"/>
      <c r="F85" s="41"/>
      <c r="G85" s="41"/>
      <c r="H85" s="41"/>
      <c r="I85" s="41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</row>
    <row r="86" spans="1:32" x14ac:dyDescent="0.2">
      <c r="A86" s="41"/>
      <c r="B86" s="41"/>
      <c r="C86" s="41"/>
      <c r="D86" s="41"/>
      <c r="E86" s="41"/>
      <c r="F86" s="41"/>
      <c r="G86" s="41"/>
      <c r="H86" s="41"/>
      <c r="I86" s="41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</row>
    <row r="87" spans="1:32" x14ac:dyDescent="0.2">
      <c r="A87" s="41"/>
      <c r="B87" s="41"/>
      <c r="C87" s="41"/>
      <c r="D87" s="41"/>
      <c r="E87" s="41"/>
      <c r="F87" s="41"/>
      <c r="G87" s="41"/>
      <c r="H87" s="41"/>
      <c r="I87" s="41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</row>
    <row r="88" spans="1:32" x14ac:dyDescent="0.2">
      <c r="A88" s="41"/>
      <c r="B88" s="41"/>
      <c r="C88" s="41"/>
      <c r="D88" s="41"/>
      <c r="E88" s="41"/>
      <c r="F88" s="41"/>
      <c r="G88" s="41"/>
      <c r="H88" s="41"/>
      <c r="I88" s="41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</row>
    <row r="89" spans="1:32" x14ac:dyDescent="0.2">
      <c r="A89" s="41"/>
      <c r="B89" s="41"/>
      <c r="C89" s="41"/>
      <c r="D89" s="41"/>
      <c r="E89" s="41"/>
      <c r="F89" s="41"/>
      <c r="G89" s="41"/>
      <c r="H89" s="41"/>
      <c r="I89" s="41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</row>
    <row r="90" spans="1:32" x14ac:dyDescent="0.2">
      <c r="A90" s="41"/>
      <c r="B90" s="41"/>
      <c r="C90" s="41"/>
      <c r="D90" s="41"/>
      <c r="E90" s="41"/>
      <c r="F90" s="41"/>
      <c r="G90" s="41"/>
      <c r="H90" s="41"/>
      <c r="I90" s="41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</row>
    <row r="91" spans="1:32" x14ac:dyDescent="0.2">
      <c r="A91" s="41"/>
      <c r="B91" s="41"/>
      <c r="C91" s="41"/>
      <c r="D91" s="41"/>
      <c r="E91" s="41"/>
      <c r="F91" s="41"/>
      <c r="G91" s="41"/>
      <c r="H91" s="41"/>
      <c r="I91" s="41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</row>
    <row r="92" spans="1:32" x14ac:dyDescent="0.2">
      <c r="A92" s="41"/>
      <c r="B92" s="41"/>
      <c r="C92" s="41"/>
      <c r="D92" s="41"/>
      <c r="E92" s="41"/>
      <c r="F92" s="41"/>
      <c r="G92" s="41"/>
      <c r="H92" s="41"/>
      <c r="I92" s="41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</row>
    <row r="93" spans="1:32" x14ac:dyDescent="0.2">
      <c r="A93" s="41"/>
      <c r="B93" s="41"/>
      <c r="C93" s="41"/>
      <c r="D93" s="41"/>
      <c r="E93" s="41"/>
      <c r="F93" s="41"/>
      <c r="G93" s="41"/>
      <c r="H93" s="41"/>
      <c r="I93" s="41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</row>
    <row r="94" spans="1:32" x14ac:dyDescent="0.2">
      <c r="A94" s="41"/>
      <c r="B94" s="41"/>
      <c r="C94" s="41"/>
      <c r="D94" s="41"/>
      <c r="E94" s="41"/>
      <c r="F94" s="41"/>
      <c r="G94" s="41"/>
      <c r="H94" s="41"/>
      <c r="I94" s="41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</row>
    <row r="95" spans="1:32" x14ac:dyDescent="0.2">
      <c r="A95" s="41"/>
      <c r="B95" s="41"/>
      <c r="C95" s="41"/>
      <c r="D95" s="41"/>
      <c r="E95" s="41"/>
      <c r="F95" s="41"/>
      <c r="G95" s="41"/>
      <c r="H95" s="41"/>
      <c r="I95" s="41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</row>
    <row r="96" spans="1:32" x14ac:dyDescent="0.2">
      <c r="A96" s="41"/>
      <c r="B96" s="41"/>
      <c r="C96" s="41"/>
      <c r="D96" s="41"/>
      <c r="E96" s="41"/>
      <c r="F96" s="41"/>
      <c r="G96" s="41"/>
      <c r="H96" s="41"/>
      <c r="I96" s="41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</row>
    <row r="97" spans="1:32" x14ac:dyDescent="0.2">
      <c r="A97" s="41"/>
      <c r="B97" s="41"/>
      <c r="C97" s="41"/>
      <c r="D97" s="41"/>
      <c r="E97" s="41"/>
      <c r="F97" s="41"/>
      <c r="G97" s="41"/>
      <c r="H97" s="41"/>
      <c r="I97" s="41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</row>
    <row r="98" spans="1:32" x14ac:dyDescent="0.2">
      <c r="A98" s="41"/>
      <c r="B98" s="41"/>
      <c r="C98" s="41"/>
      <c r="D98" s="41"/>
      <c r="E98" s="41"/>
      <c r="F98" s="41"/>
      <c r="G98" s="41"/>
      <c r="H98" s="41"/>
      <c r="I98" s="41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</row>
    <row r="99" spans="1:32" x14ac:dyDescent="0.2">
      <c r="A99" s="41"/>
      <c r="B99" s="41"/>
      <c r="C99" s="41"/>
      <c r="D99" s="41"/>
      <c r="E99" s="41"/>
      <c r="F99" s="41"/>
      <c r="G99" s="41"/>
      <c r="H99" s="41"/>
      <c r="I99" s="41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</row>
    <row r="100" spans="1:32" x14ac:dyDescent="0.2">
      <c r="A100" s="41"/>
      <c r="B100" s="41"/>
      <c r="C100" s="41"/>
      <c r="D100" s="41"/>
      <c r="E100" s="41"/>
      <c r="F100" s="41"/>
      <c r="G100" s="41"/>
      <c r="H100" s="41"/>
      <c r="I100" s="41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</row>
    <row r="101" spans="1:32" x14ac:dyDescent="0.2">
      <c r="A101" s="41"/>
      <c r="B101" s="41"/>
      <c r="C101" s="41"/>
      <c r="D101" s="41"/>
      <c r="E101" s="41"/>
      <c r="F101" s="41"/>
      <c r="G101" s="41"/>
      <c r="H101" s="41"/>
      <c r="I101" s="41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</row>
    <row r="102" spans="1:32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</row>
    <row r="103" spans="1:32" x14ac:dyDescent="0.2">
      <c r="A103" s="41"/>
      <c r="B103" s="41"/>
      <c r="C103" s="41"/>
      <c r="D103" s="41"/>
      <c r="E103" s="41"/>
      <c r="F103" s="41"/>
      <c r="G103" s="41"/>
      <c r="H103" s="41"/>
      <c r="I103" s="41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</row>
    <row r="104" spans="1:32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</row>
    <row r="105" spans="1:32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</row>
    <row r="106" spans="1:32" x14ac:dyDescent="0.2">
      <c r="A106" s="41"/>
      <c r="B106" s="41"/>
      <c r="C106" s="41"/>
      <c r="D106" s="41"/>
      <c r="E106" s="41"/>
      <c r="F106" s="41"/>
      <c r="G106" s="41"/>
      <c r="H106" s="41"/>
      <c r="I106" s="41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</row>
    <row r="107" spans="1:32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</row>
    <row r="108" spans="1:32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</row>
    <row r="109" spans="1:32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</row>
    <row r="110" spans="1:32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</row>
    <row r="111" spans="1:32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</row>
    <row r="112" spans="1:32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</row>
    <row r="113" spans="1:32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</row>
    <row r="114" spans="1:32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</row>
    <row r="115" spans="1:32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</row>
    <row r="116" spans="1:32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</row>
    <row r="117" spans="1:32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</row>
    <row r="118" spans="1:32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</row>
    <row r="119" spans="1:32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</row>
    <row r="120" spans="1:32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</row>
    <row r="121" spans="1:32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</row>
    <row r="122" spans="1:32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</row>
    <row r="123" spans="1:32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</row>
    <row r="124" spans="1:32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</row>
    <row r="125" spans="1:32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</row>
    <row r="126" spans="1:32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</row>
    <row r="127" spans="1:32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</row>
    <row r="128" spans="1:32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</row>
    <row r="129" spans="1:32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</row>
    <row r="130" spans="1:32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</row>
    <row r="131" spans="1:32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</row>
    <row r="132" spans="1:32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</row>
    <row r="133" spans="1:32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</row>
    <row r="134" spans="1:32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</row>
    <row r="135" spans="1:32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</row>
    <row r="136" spans="1:32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</row>
    <row r="137" spans="1:32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</row>
    <row r="138" spans="1:32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</row>
    <row r="139" spans="1:32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</row>
    <row r="140" spans="1:32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</row>
    <row r="141" spans="1:32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</row>
    <row r="142" spans="1:32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</row>
    <row r="143" spans="1:32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</row>
    <row r="144" spans="1:32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</row>
    <row r="145" spans="1:32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</row>
    <row r="146" spans="1:32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</row>
    <row r="147" spans="1:32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</row>
    <row r="148" spans="1:32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</row>
    <row r="149" spans="1:32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</row>
    <row r="150" spans="1:32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</row>
    <row r="151" spans="1:32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</row>
    <row r="152" spans="1:32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</row>
    <row r="153" spans="1:32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</row>
    <row r="154" spans="1:32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</row>
    <row r="155" spans="1:32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</row>
    <row r="156" spans="1:32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</row>
    <row r="157" spans="1:32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</row>
    <row r="158" spans="1:32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</row>
    <row r="159" spans="1:32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</row>
    <row r="160" spans="1:32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</row>
    <row r="161" spans="1:32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</row>
    <row r="162" spans="1:32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</row>
    <row r="163" spans="1:32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</row>
    <row r="164" spans="1:32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</row>
    <row r="165" spans="1:32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</row>
    <row r="166" spans="1:32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</row>
    <row r="167" spans="1:32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</row>
    <row r="168" spans="1:32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</row>
    <row r="169" spans="1:32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</row>
    <row r="170" spans="1:32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</row>
    <row r="171" spans="1:32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</row>
    <row r="172" spans="1:32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</row>
    <row r="173" spans="1:32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</row>
    <row r="174" spans="1:32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</row>
    <row r="175" spans="1:32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</row>
    <row r="176" spans="1:32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</row>
    <row r="177" spans="1:32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</row>
    <row r="178" spans="1:32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</row>
    <row r="179" spans="1:32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</row>
    <row r="180" spans="1:32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</row>
    <row r="181" spans="1:32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</row>
    <row r="182" spans="1:32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</row>
    <row r="183" spans="1:32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</row>
    <row r="184" spans="1:32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</row>
    <row r="185" spans="1:32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</row>
    <row r="186" spans="1:32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</row>
    <row r="187" spans="1:32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</row>
    <row r="188" spans="1:32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</row>
    <row r="189" spans="1:32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</row>
    <row r="190" spans="1:32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</row>
    <row r="191" spans="1:32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</row>
    <row r="192" spans="1:32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</row>
    <row r="193" spans="1:32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</row>
    <row r="194" spans="1:32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</row>
    <row r="195" spans="1:32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</row>
    <row r="196" spans="1:32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</row>
    <row r="197" spans="1:32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</row>
    <row r="198" spans="1:32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</row>
    <row r="199" spans="1:32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</row>
    <row r="200" spans="1:32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</row>
    <row r="201" spans="1:32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</row>
    <row r="202" spans="1:32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</row>
    <row r="203" spans="1:32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</row>
    <row r="204" spans="1:32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</row>
    <row r="205" spans="1:32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</row>
    <row r="206" spans="1:32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</row>
    <row r="207" spans="1:32" x14ac:dyDescent="0.2">
      <c r="A207" s="41"/>
      <c r="B207" s="41"/>
      <c r="C207" s="41"/>
      <c r="D207" s="41"/>
      <c r="E207" s="41"/>
      <c r="F207" s="41"/>
      <c r="G207" s="41"/>
      <c r="H207" s="41"/>
      <c r="I207" s="41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</row>
    <row r="208" spans="1:32" x14ac:dyDescent="0.2">
      <c r="A208" s="41"/>
      <c r="B208" s="41"/>
      <c r="C208" s="41"/>
      <c r="D208" s="41"/>
      <c r="E208" s="41"/>
      <c r="F208" s="41"/>
      <c r="G208" s="41"/>
      <c r="H208" s="41"/>
      <c r="I208" s="41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</row>
    <row r="209" spans="1:32" x14ac:dyDescent="0.2">
      <c r="A209" s="41"/>
      <c r="B209" s="41"/>
      <c r="C209" s="41"/>
      <c r="D209" s="41"/>
      <c r="E209" s="41"/>
      <c r="F209" s="41"/>
      <c r="G209" s="41"/>
      <c r="H209" s="41"/>
      <c r="I209" s="41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</row>
    <row r="210" spans="1:32" x14ac:dyDescent="0.2">
      <c r="A210" s="41"/>
      <c r="B210" s="41"/>
      <c r="C210" s="41"/>
      <c r="D210" s="41"/>
      <c r="E210" s="41"/>
      <c r="F210" s="41"/>
      <c r="G210" s="41"/>
      <c r="H210" s="41"/>
      <c r="I210" s="41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</row>
    <row r="211" spans="1:32" x14ac:dyDescent="0.2">
      <c r="A211" s="41"/>
      <c r="B211" s="41"/>
      <c r="C211" s="41"/>
      <c r="D211" s="41"/>
      <c r="E211" s="41"/>
      <c r="F211" s="41"/>
      <c r="G211" s="41"/>
      <c r="H211" s="41"/>
      <c r="I211" s="41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</row>
    <row r="212" spans="1:32" x14ac:dyDescent="0.2">
      <c r="A212" s="41"/>
      <c r="B212" s="41"/>
      <c r="C212" s="41"/>
      <c r="D212" s="41"/>
      <c r="E212" s="41"/>
      <c r="F212" s="41"/>
      <c r="G212" s="41"/>
      <c r="H212" s="41"/>
      <c r="I212" s="41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</row>
    <row r="213" spans="1:32" x14ac:dyDescent="0.2">
      <c r="A213" s="41"/>
      <c r="B213" s="41"/>
      <c r="C213" s="41"/>
      <c r="D213" s="41"/>
      <c r="E213" s="41"/>
      <c r="F213" s="41"/>
      <c r="G213" s="41"/>
      <c r="H213" s="41"/>
      <c r="I213" s="41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</row>
    <row r="214" spans="1:32" x14ac:dyDescent="0.2">
      <c r="A214" s="41"/>
      <c r="B214" s="41"/>
      <c r="C214" s="41"/>
      <c r="D214" s="41"/>
      <c r="E214" s="41"/>
      <c r="F214" s="41"/>
      <c r="G214" s="41"/>
      <c r="H214" s="41"/>
      <c r="I214" s="41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</row>
    <row r="215" spans="1:32" x14ac:dyDescent="0.2">
      <c r="A215" s="41"/>
      <c r="B215" s="41"/>
      <c r="C215" s="41"/>
      <c r="D215" s="41"/>
      <c r="E215" s="41"/>
      <c r="F215" s="41"/>
      <c r="G215" s="41"/>
      <c r="H215" s="41"/>
      <c r="I215" s="41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</row>
    <row r="216" spans="1:32" x14ac:dyDescent="0.2">
      <c r="A216" s="41"/>
      <c r="B216" s="41"/>
      <c r="C216" s="41"/>
      <c r="D216" s="41"/>
      <c r="E216" s="41"/>
      <c r="F216" s="41"/>
      <c r="G216" s="41"/>
      <c r="H216" s="41"/>
      <c r="I216" s="41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</row>
    <row r="217" spans="1:32" x14ac:dyDescent="0.2">
      <c r="A217" s="41"/>
      <c r="B217" s="41"/>
      <c r="C217" s="41"/>
      <c r="D217" s="41"/>
      <c r="E217" s="41"/>
      <c r="F217" s="41"/>
      <c r="G217" s="41"/>
      <c r="H217" s="41"/>
      <c r="I217" s="41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</row>
    <row r="218" spans="1:32" x14ac:dyDescent="0.2">
      <c r="A218" s="41"/>
      <c r="B218" s="41"/>
      <c r="C218" s="41"/>
      <c r="D218" s="41"/>
      <c r="E218" s="41"/>
      <c r="F218" s="41"/>
      <c r="G218" s="41"/>
      <c r="H218" s="41"/>
      <c r="I218" s="41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</row>
    <row r="219" spans="1:32" x14ac:dyDescent="0.2">
      <c r="A219" s="41"/>
      <c r="B219" s="41"/>
      <c r="C219" s="41"/>
      <c r="D219" s="41"/>
      <c r="E219" s="41"/>
      <c r="F219" s="41"/>
      <c r="G219" s="41"/>
      <c r="H219" s="41"/>
      <c r="I219" s="41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</row>
    <row r="220" spans="1:32" x14ac:dyDescent="0.2">
      <c r="A220" s="41"/>
      <c r="B220" s="41"/>
      <c r="C220" s="41"/>
      <c r="D220" s="41"/>
      <c r="E220" s="41"/>
      <c r="F220" s="41"/>
      <c r="G220" s="41"/>
      <c r="H220" s="41"/>
      <c r="I220" s="41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</row>
    <row r="221" spans="1:32" x14ac:dyDescent="0.2">
      <c r="A221" s="41"/>
      <c r="B221" s="41"/>
      <c r="C221" s="41"/>
      <c r="D221" s="41"/>
      <c r="E221" s="41"/>
      <c r="F221" s="41"/>
      <c r="G221" s="41"/>
      <c r="H221" s="41"/>
      <c r="I221" s="41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</row>
    <row r="222" spans="1:32" x14ac:dyDescent="0.2">
      <c r="A222" s="41"/>
      <c r="B222" s="41"/>
      <c r="C222" s="41"/>
      <c r="D222" s="41"/>
      <c r="E222" s="41"/>
      <c r="F222" s="41"/>
      <c r="G222" s="41"/>
      <c r="H222" s="41"/>
      <c r="I222" s="41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</row>
    <row r="223" spans="1:32" x14ac:dyDescent="0.2">
      <c r="A223" s="41"/>
      <c r="B223" s="41"/>
      <c r="C223" s="41"/>
      <c r="D223" s="41"/>
      <c r="E223" s="41"/>
      <c r="F223" s="41"/>
      <c r="G223" s="41"/>
      <c r="H223" s="41"/>
      <c r="I223" s="41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</row>
    <row r="224" spans="1:32" x14ac:dyDescent="0.2">
      <c r="A224" s="41"/>
      <c r="B224" s="41"/>
      <c r="C224" s="41"/>
      <c r="D224" s="41"/>
      <c r="E224" s="41"/>
      <c r="F224" s="41"/>
      <c r="G224" s="41"/>
      <c r="H224" s="41"/>
      <c r="I224" s="41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</row>
    <row r="225" spans="1:32" x14ac:dyDescent="0.2">
      <c r="A225" s="41"/>
      <c r="B225" s="41"/>
      <c r="C225" s="41"/>
      <c r="D225" s="41"/>
      <c r="E225" s="41"/>
      <c r="F225" s="41"/>
      <c r="G225" s="41"/>
      <c r="H225" s="41"/>
      <c r="I225" s="41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</row>
    <row r="226" spans="1:32" x14ac:dyDescent="0.2">
      <c r="A226" s="41"/>
      <c r="B226" s="41"/>
      <c r="C226" s="41"/>
      <c r="D226" s="41"/>
      <c r="E226" s="41"/>
      <c r="F226" s="41"/>
      <c r="G226" s="41"/>
      <c r="H226" s="41"/>
      <c r="I226" s="41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</row>
    <row r="227" spans="1:32" x14ac:dyDescent="0.2">
      <c r="A227" s="41"/>
      <c r="B227" s="41"/>
      <c r="C227" s="41"/>
      <c r="D227" s="41"/>
      <c r="E227" s="41"/>
      <c r="F227" s="41"/>
      <c r="G227" s="41"/>
      <c r="H227" s="41"/>
      <c r="I227" s="41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</row>
    <row r="228" spans="1:32" x14ac:dyDescent="0.2">
      <c r="A228" s="41"/>
      <c r="B228" s="41"/>
      <c r="C228" s="41"/>
      <c r="D228" s="41"/>
      <c r="E228" s="41"/>
      <c r="F228" s="41"/>
      <c r="G228" s="41"/>
      <c r="H228" s="41"/>
      <c r="I228" s="41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</row>
    <row r="229" spans="1:32" x14ac:dyDescent="0.2">
      <c r="A229" s="41"/>
      <c r="B229" s="41"/>
      <c r="C229" s="41"/>
      <c r="D229" s="41"/>
      <c r="E229" s="41"/>
      <c r="F229" s="41"/>
      <c r="G229" s="41"/>
      <c r="H229" s="41"/>
      <c r="I229" s="41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</row>
    <row r="230" spans="1:32" x14ac:dyDescent="0.2">
      <c r="A230" s="41"/>
      <c r="B230" s="41"/>
      <c r="C230" s="41"/>
      <c r="D230" s="41"/>
      <c r="E230" s="41"/>
      <c r="F230" s="41"/>
      <c r="G230" s="41"/>
      <c r="H230" s="41"/>
      <c r="I230" s="41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</row>
    <row r="231" spans="1:32" x14ac:dyDescent="0.2">
      <c r="A231" s="41"/>
      <c r="B231" s="41"/>
      <c r="C231" s="41"/>
      <c r="D231" s="41"/>
      <c r="E231" s="41"/>
      <c r="F231" s="41"/>
      <c r="G231" s="41"/>
      <c r="H231" s="41"/>
      <c r="I231" s="41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</row>
    <row r="232" spans="1:32" x14ac:dyDescent="0.2">
      <c r="A232" s="41"/>
      <c r="B232" s="41"/>
      <c r="C232" s="41"/>
      <c r="D232" s="41"/>
      <c r="E232" s="41"/>
      <c r="F232" s="41"/>
      <c r="G232" s="41"/>
      <c r="H232" s="41"/>
      <c r="I232" s="41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</row>
    <row r="233" spans="1:32" x14ac:dyDescent="0.2">
      <c r="A233" s="41"/>
      <c r="B233" s="41"/>
      <c r="C233" s="41"/>
      <c r="D233" s="41"/>
      <c r="E233" s="41"/>
      <c r="F233" s="41"/>
      <c r="G233" s="41"/>
      <c r="H233" s="41"/>
      <c r="I233" s="41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</row>
    <row r="234" spans="1:32" x14ac:dyDescent="0.2">
      <c r="A234" s="85"/>
      <c r="B234" s="85"/>
      <c r="C234" s="85"/>
      <c r="D234" s="85"/>
      <c r="E234" s="85"/>
      <c r="F234" s="85"/>
      <c r="G234" s="85"/>
      <c r="H234" s="85"/>
      <c r="I234" s="85"/>
    </row>
    <row r="235" spans="1:32" x14ac:dyDescent="0.2">
      <c r="A235" s="85"/>
      <c r="B235" s="85"/>
      <c r="C235" s="85"/>
      <c r="D235" s="85"/>
      <c r="E235" s="85"/>
      <c r="F235" s="85"/>
      <c r="G235" s="85"/>
      <c r="H235" s="85"/>
      <c r="I235" s="85"/>
    </row>
    <row r="236" spans="1:32" x14ac:dyDescent="0.2">
      <c r="A236" s="85"/>
      <c r="B236" s="85"/>
      <c r="C236" s="85"/>
      <c r="D236" s="85"/>
      <c r="E236" s="85"/>
      <c r="F236" s="85"/>
      <c r="G236" s="85"/>
      <c r="H236" s="85"/>
      <c r="I236" s="85"/>
    </row>
    <row r="237" spans="1:32" x14ac:dyDescent="0.2">
      <c r="A237" s="85"/>
      <c r="B237" s="85"/>
      <c r="C237" s="85"/>
      <c r="D237" s="85"/>
      <c r="E237" s="85"/>
      <c r="F237" s="85"/>
      <c r="G237" s="85"/>
      <c r="H237" s="85"/>
      <c r="I237" s="85"/>
    </row>
    <row r="238" spans="1:32" x14ac:dyDescent="0.2">
      <c r="A238" s="85"/>
      <c r="B238" s="85"/>
      <c r="C238" s="85"/>
      <c r="D238" s="85"/>
      <c r="E238" s="85"/>
      <c r="F238" s="85"/>
      <c r="G238" s="85"/>
      <c r="H238" s="85"/>
      <c r="I238" s="85"/>
    </row>
    <row r="239" spans="1:32" x14ac:dyDescent="0.2">
      <c r="A239" s="85"/>
      <c r="B239" s="85"/>
      <c r="C239" s="85"/>
      <c r="D239" s="85"/>
      <c r="E239" s="85"/>
      <c r="F239" s="85"/>
      <c r="G239" s="85"/>
      <c r="H239" s="85"/>
      <c r="I239" s="85"/>
    </row>
    <row r="240" spans="1:32" x14ac:dyDescent="0.2">
      <c r="A240" s="85"/>
      <c r="B240" s="85"/>
      <c r="C240" s="85"/>
      <c r="D240" s="85"/>
      <c r="E240" s="85"/>
      <c r="F240" s="85"/>
      <c r="G240" s="85"/>
      <c r="H240" s="85"/>
      <c r="I240" s="85"/>
    </row>
    <row r="241" spans="1:9" x14ac:dyDescent="0.2">
      <c r="A241" s="85"/>
      <c r="B241" s="85"/>
      <c r="C241" s="85"/>
      <c r="D241" s="85"/>
      <c r="E241" s="85"/>
      <c r="F241" s="85"/>
      <c r="G241" s="85"/>
      <c r="H241" s="85"/>
      <c r="I241" s="85"/>
    </row>
    <row r="242" spans="1:9" x14ac:dyDescent="0.2">
      <c r="A242" s="85"/>
      <c r="B242" s="85"/>
      <c r="C242" s="85"/>
      <c r="D242" s="85"/>
      <c r="E242" s="85"/>
      <c r="F242" s="85"/>
      <c r="G242" s="85"/>
      <c r="H242" s="85"/>
      <c r="I242" s="85"/>
    </row>
    <row r="243" spans="1:9" x14ac:dyDescent="0.2">
      <c r="A243" s="85"/>
      <c r="B243" s="85"/>
      <c r="C243" s="85"/>
      <c r="D243" s="85"/>
      <c r="E243" s="85"/>
      <c r="F243" s="85"/>
      <c r="G243" s="85"/>
      <c r="H243" s="85"/>
      <c r="I243" s="85"/>
    </row>
    <row r="244" spans="1:9" x14ac:dyDescent="0.2">
      <c r="A244" s="85"/>
      <c r="B244" s="85"/>
      <c r="C244" s="85"/>
      <c r="D244" s="85"/>
      <c r="E244" s="85"/>
      <c r="F244" s="85"/>
      <c r="G244" s="85"/>
      <c r="H244" s="85"/>
      <c r="I244" s="85"/>
    </row>
    <row r="245" spans="1:9" x14ac:dyDescent="0.2">
      <c r="A245" s="85"/>
      <c r="B245" s="85"/>
      <c r="C245" s="85"/>
      <c r="D245" s="85"/>
      <c r="E245" s="85"/>
      <c r="F245" s="85"/>
      <c r="G245" s="85"/>
      <c r="H245" s="85"/>
      <c r="I245" s="85"/>
    </row>
    <row r="246" spans="1:9" x14ac:dyDescent="0.2">
      <c r="A246" s="85"/>
      <c r="B246" s="85"/>
      <c r="C246" s="85"/>
      <c r="D246" s="85"/>
      <c r="E246" s="85"/>
      <c r="F246" s="85"/>
      <c r="G246" s="85"/>
      <c r="H246" s="85"/>
      <c r="I246" s="85"/>
    </row>
    <row r="247" spans="1:9" x14ac:dyDescent="0.2">
      <c r="A247" s="85"/>
      <c r="B247" s="85"/>
      <c r="C247" s="85"/>
      <c r="D247" s="85"/>
      <c r="E247" s="85"/>
      <c r="F247" s="85"/>
      <c r="G247" s="85"/>
      <c r="H247" s="85"/>
      <c r="I247" s="85"/>
    </row>
    <row r="248" spans="1:9" x14ac:dyDescent="0.2">
      <c r="A248" s="85"/>
      <c r="B248" s="85"/>
      <c r="C248" s="85"/>
      <c r="D248" s="85"/>
      <c r="E248" s="85"/>
      <c r="F248" s="85"/>
      <c r="G248" s="85"/>
      <c r="H248" s="85"/>
      <c r="I248" s="85"/>
    </row>
    <row r="249" spans="1:9" x14ac:dyDescent="0.2">
      <c r="A249" s="85"/>
      <c r="B249" s="85"/>
      <c r="C249" s="85"/>
      <c r="D249" s="85"/>
      <c r="E249" s="85"/>
      <c r="F249" s="85"/>
      <c r="G249" s="85"/>
      <c r="H249" s="85"/>
      <c r="I249" s="85"/>
    </row>
    <row r="250" spans="1:9" x14ac:dyDescent="0.2">
      <c r="A250" s="85"/>
      <c r="B250" s="85"/>
      <c r="C250" s="85"/>
      <c r="D250" s="85"/>
      <c r="E250" s="85"/>
      <c r="F250" s="85"/>
      <c r="G250" s="85"/>
      <c r="H250" s="85"/>
      <c r="I250" s="85"/>
    </row>
    <row r="251" spans="1:9" x14ac:dyDescent="0.2">
      <c r="A251" s="85"/>
      <c r="B251" s="85"/>
      <c r="C251" s="85"/>
      <c r="D251" s="85"/>
      <c r="E251" s="85"/>
      <c r="F251" s="85"/>
      <c r="G251" s="85"/>
      <c r="H251" s="85"/>
      <c r="I251" s="85"/>
    </row>
    <row r="252" spans="1:9" x14ac:dyDescent="0.2">
      <c r="A252" s="85"/>
      <c r="B252" s="85"/>
      <c r="C252" s="85"/>
      <c r="D252" s="85"/>
      <c r="E252" s="85"/>
      <c r="F252" s="85"/>
      <c r="G252" s="85"/>
      <c r="H252" s="85"/>
      <c r="I252" s="85"/>
    </row>
    <row r="253" spans="1:9" x14ac:dyDescent="0.2">
      <c r="A253" s="85"/>
      <c r="B253" s="85"/>
      <c r="C253" s="85"/>
      <c r="D253" s="85"/>
      <c r="E253" s="85"/>
      <c r="F253" s="85"/>
      <c r="G253" s="85"/>
      <c r="H253" s="85"/>
      <c r="I253" s="85"/>
    </row>
    <row r="254" spans="1:9" x14ac:dyDescent="0.2">
      <c r="A254" s="85"/>
      <c r="B254" s="85"/>
      <c r="C254" s="85"/>
      <c r="D254" s="85"/>
      <c r="E254" s="85"/>
      <c r="F254" s="85"/>
      <c r="G254" s="85"/>
      <c r="H254" s="85"/>
      <c r="I254" s="85"/>
    </row>
    <row r="255" spans="1:9" x14ac:dyDescent="0.2">
      <c r="A255" s="85"/>
      <c r="B255" s="85"/>
      <c r="C255" s="85"/>
      <c r="D255" s="85"/>
      <c r="E255" s="85"/>
      <c r="F255" s="85"/>
      <c r="G255" s="85"/>
      <c r="H255" s="85"/>
      <c r="I255" s="85"/>
    </row>
    <row r="256" spans="1:9" x14ac:dyDescent="0.2">
      <c r="A256" s="85"/>
      <c r="B256" s="85"/>
      <c r="C256" s="85"/>
      <c r="D256" s="85"/>
      <c r="E256" s="85"/>
      <c r="F256" s="85"/>
      <c r="G256" s="85"/>
      <c r="H256" s="85"/>
      <c r="I256" s="85"/>
    </row>
    <row r="257" spans="1:9" x14ac:dyDescent="0.2">
      <c r="A257" s="85"/>
      <c r="B257" s="85"/>
      <c r="C257" s="85"/>
      <c r="D257" s="85"/>
      <c r="E257" s="85"/>
      <c r="F257" s="85"/>
      <c r="G257" s="85"/>
      <c r="H257" s="85"/>
      <c r="I257" s="85"/>
    </row>
    <row r="258" spans="1:9" x14ac:dyDescent="0.2">
      <c r="A258" s="85"/>
      <c r="B258" s="85"/>
      <c r="C258" s="85"/>
      <c r="D258" s="85"/>
      <c r="E258" s="85"/>
      <c r="F258" s="85"/>
      <c r="G258" s="85"/>
      <c r="H258" s="85"/>
      <c r="I258" s="85"/>
    </row>
    <row r="259" spans="1:9" x14ac:dyDescent="0.2">
      <c r="A259" s="85"/>
      <c r="B259" s="85"/>
      <c r="C259" s="85"/>
      <c r="D259" s="85"/>
      <c r="E259" s="85"/>
      <c r="F259" s="85"/>
      <c r="G259" s="85"/>
      <c r="H259" s="85"/>
      <c r="I259" s="85"/>
    </row>
    <row r="260" spans="1:9" x14ac:dyDescent="0.2">
      <c r="A260" s="85"/>
      <c r="B260" s="85"/>
      <c r="C260" s="85"/>
      <c r="D260" s="85"/>
      <c r="E260" s="85"/>
      <c r="F260" s="85"/>
      <c r="G260" s="85"/>
      <c r="H260" s="85"/>
      <c r="I260" s="85"/>
    </row>
    <row r="261" spans="1:9" x14ac:dyDescent="0.2">
      <c r="A261" s="85"/>
      <c r="B261" s="85"/>
      <c r="C261" s="85"/>
      <c r="D261" s="85"/>
      <c r="E261" s="85"/>
      <c r="F261" s="85"/>
      <c r="G261" s="85"/>
      <c r="H261" s="85"/>
      <c r="I261" s="85"/>
    </row>
    <row r="262" spans="1:9" x14ac:dyDescent="0.2">
      <c r="A262" s="85"/>
      <c r="B262" s="85"/>
      <c r="C262" s="85"/>
      <c r="D262" s="85"/>
      <c r="E262" s="85"/>
      <c r="F262" s="85"/>
      <c r="G262" s="85"/>
      <c r="H262" s="85"/>
      <c r="I262" s="85"/>
    </row>
    <row r="263" spans="1:9" x14ac:dyDescent="0.2">
      <c r="A263" s="85"/>
      <c r="B263" s="85"/>
      <c r="C263" s="85"/>
      <c r="D263" s="85"/>
      <c r="E263" s="85"/>
      <c r="F263" s="85"/>
      <c r="G263" s="85"/>
      <c r="H263" s="85"/>
      <c r="I263" s="85"/>
    </row>
    <row r="264" spans="1:9" x14ac:dyDescent="0.2">
      <c r="A264" s="85"/>
      <c r="B264" s="85"/>
      <c r="C264" s="85"/>
      <c r="D264" s="85"/>
      <c r="E264" s="85"/>
      <c r="F264" s="85"/>
      <c r="G264" s="85"/>
      <c r="H264" s="85"/>
      <c r="I264" s="85"/>
    </row>
    <row r="265" spans="1:9" x14ac:dyDescent="0.2">
      <c r="A265" s="85"/>
      <c r="B265" s="85"/>
      <c r="C265" s="85"/>
      <c r="D265" s="85"/>
      <c r="E265" s="85"/>
      <c r="F265" s="85"/>
      <c r="G265" s="85"/>
      <c r="H265" s="85"/>
      <c r="I265" s="85"/>
    </row>
    <row r="266" spans="1:9" x14ac:dyDescent="0.2">
      <c r="A266" s="85"/>
      <c r="B266" s="85"/>
      <c r="C266" s="85"/>
      <c r="D266" s="85"/>
      <c r="E266" s="85"/>
      <c r="F266" s="85"/>
      <c r="G266" s="85"/>
      <c r="H266" s="85"/>
      <c r="I266" s="85"/>
    </row>
    <row r="267" spans="1:9" x14ac:dyDescent="0.2">
      <c r="A267" s="85"/>
      <c r="B267" s="85"/>
      <c r="C267" s="85"/>
      <c r="D267" s="85"/>
      <c r="E267" s="85"/>
      <c r="F267" s="85"/>
      <c r="G267" s="85"/>
      <c r="H267" s="85"/>
      <c r="I267" s="85"/>
    </row>
    <row r="268" spans="1:9" x14ac:dyDescent="0.2">
      <c r="A268" s="85"/>
      <c r="B268" s="85"/>
      <c r="C268" s="85"/>
      <c r="D268" s="85"/>
      <c r="E268" s="85"/>
      <c r="F268" s="85"/>
      <c r="G268" s="85"/>
      <c r="H268" s="85"/>
      <c r="I268" s="85"/>
    </row>
    <row r="269" spans="1:9" x14ac:dyDescent="0.2">
      <c r="A269" s="85"/>
      <c r="B269" s="85"/>
      <c r="C269" s="85"/>
      <c r="D269" s="85"/>
      <c r="E269" s="85"/>
      <c r="F269" s="85"/>
      <c r="G269" s="85"/>
      <c r="H269" s="85"/>
      <c r="I269" s="85"/>
    </row>
    <row r="270" spans="1:9" x14ac:dyDescent="0.2">
      <c r="A270" s="85"/>
      <c r="B270" s="85"/>
      <c r="C270" s="85"/>
      <c r="D270" s="85"/>
      <c r="E270" s="85"/>
      <c r="F270" s="85"/>
      <c r="G270" s="85"/>
      <c r="H270" s="85"/>
      <c r="I270" s="85"/>
    </row>
    <row r="271" spans="1:9" x14ac:dyDescent="0.2">
      <c r="A271" s="85"/>
      <c r="B271" s="85"/>
      <c r="C271" s="85"/>
      <c r="D271" s="85"/>
      <c r="E271" s="85"/>
      <c r="F271" s="85"/>
      <c r="G271" s="85"/>
      <c r="H271" s="85"/>
      <c r="I271" s="85"/>
    </row>
    <row r="272" spans="1:9" x14ac:dyDescent="0.2">
      <c r="A272" s="85"/>
      <c r="B272" s="85"/>
      <c r="C272" s="85"/>
      <c r="D272" s="85"/>
      <c r="E272" s="85"/>
      <c r="F272" s="85"/>
      <c r="G272" s="85"/>
      <c r="H272" s="85"/>
      <c r="I272" s="85"/>
    </row>
    <row r="273" spans="1:9" x14ac:dyDescent="0.2">
      <c r="A273" s="85"/>
      <c r="B273" s="85"/>
      <c r="C273" s="85"/>
      <c r="D273" s="85"/>
      <c r="E273" s="85"/>
      <c r="F273" s="85"/>
      <c r="G273" s="85"/>
      <c r="H273" s="85"/>
      <c r="I273" s="85"/>
    </row>
    <row r="274" spans="1:9" x14ac:dyDescent="0.2">
      <c r="A274" s="85"/>
      <c r="B274" s="85"/>
      <c r="C274" s="85"/>
      <c r="D274" s="85"/>
      <c r="E274" s="85"/>
      <c r="F274" s="85"/>
      <c r="G274" s="85"/>
      <c r="H274" s="85"/>
      <c r="I274" s="85"/>
    </row>
    <row r="275" spans="1:9" x14ac:dyDescent="0.2">
      <c r="A275" s="85"/>
      <c r="B275" s="85"/>
      <c r="C275" s="85"/>
      <c r="D275" s="85"/>
      <c r="E275" s="85"/>
      <c r="F275" s="85"/>
      <c r="G275" s="85"/>
      <c r="H275" s="85"/>
      <c r="I275" s="85"/>
    </row>
    <row r="276" spans="1:9" x14ac:dyDescent="0.2">
      <c r="A276" s="85"/>
      <c r="B276" s="85"/>
      <c r="C276" s="85"/>
      <c r="D276" s="85"/>
      <c r="E276" s="85"/>
      <c r="F276" s="85"/>
      <c r="G276" s="85"/>
      <c r="H276" s="85"/>
      <c r="I276" s="85"/>
    </row>
    <row r="277" spans="1:9" x14ac:dyDescent="0.2">
      <c r="A277" s="85"/>
      <c r="B277" s="85"/>
      <c r="C277" s="85"/>
      <c r="D277" s="85"/>
      <c r="E277" s="85"/>
      <c r="F277" s="85"/>
      <c r="G277" s="85"/>
      <c r="H277" s="85"/>
      <c r="I277" s="85"/>
    </row>
    <row r="278" spans="1:9" x14ac:dyDescent="0.2">
      <c r="A278" s="85"/>
      <c r="B278" s="85"/>
      <c r="C278" s="85"/>
      <c r="D278" s="85"/>
      <c r="E278" s="85"/>
      <c r="F278" s="85"/>
      <c r="G278" s="85"/>
      <c r="H278" s="85"/>
      <c r="I278" s="85"/>
    </row>
    <row r="279" spans="1:9" x14ac:dyDescent="0.2">
      <c r="A279" s="85"/>
      <c r="B279" s="85"/>
      <c r="C279" s="85"/>
      <c r="D279" s="85"/>
      <c r="E279" s="85"/>
      <c r="F279" s="85"/>
      <c r="G279" s="85"/>
      <c r="H279" s="85"/>
      <c r="I279" s="85"/>
    </row>
    <row r="280" spans="1:9" x14ac:dyDescent="0.2">
      <c r="A280" s="85"/>
      <c r="B280" s="85"/>
      <c r="C280" s="85"/>
      <c r="D280" s="85"/>
      <c r="E280" s="85"/>
      <c r="F280" s="85"/>
      <c r="G280" s="85"/>
      <c r="H280" s="85"/>
      <c r="I280" s="85"/>
    </row>
    <row r="281" spans="1:9" x14ac:dyDescent="0.2">
      <c r="A281" s="85"/>
      <c r="B281" s="85"/>
      <c r="C281" s="85"/>
      <c r="D281" s="85"/>
      <c r="E281" s="85"/>
      <c r="F281" s="85"/>
      <c r="G281" s="85"/>
      <c r="H281" s="85"/>
      <c r="I281" s="85"/>
    </row>
    <row r="282" spans="1:9" x14ac:dyDescent="0.2">
      <c r="A282" s="85"/>
      <c r="B282" s="85"/>
      <c r="C282" s="85"/>
      <c r="D282" s="85"/>
      <c r="E282" s="85"/>
      <c r="F282" s="85"/>
      <c r="G282" s="85"/>
      <c r="H282" s="85"/>
      <c r="I282" s="85"/>
    </row>
    <row r="283" spans="1:9" x14ac:dyDescent="0.2">
      <c r="A283" s="85"/>
      <c r="B283" s="85"/>
      <c r="C283" s="85"/>
      <c r="D283" s="85"/>
      <c r="E283" s="85"/>
      <c r="F283" s="85"/>
      <c r="G283" s="85"/>
      <c r="H283" s="85"/>
      <c r="I283" s="85"/>
    </row>
    <row r="284" spans="1:9" x14ac:dyDescent="0.2">
      <c r="A284" s="85"/>
      <c r="B284" s="85"/>
      <c r="C284" s="85"/>
      <c r="D284" s="85"/>
      <c r="E284" s="85"/>
      <c r="F284" s="85"/>
      <c r="G284" s="85"/>
      <c r="H284" s="85"/>
      <c r="I284" s="85"/>
    </row>
    <row r="285" spans="1:9" x14ac:dyDescent="0.2">
      <c r="A285" s="85"/>
      <c r="B285" s="85"/>
      <c r="C285" s="85"/>
      <c r="D285" s="85"/>
      <c r="E285" s="85"/>
      <c r="F285" s="85"/>
      <c r="G285" s="85"/>
      <c r="H285" s="85"/>
      <c r="I285" s="85"/>
    </row>
    <row r="286" spans="1:9" x14ac:dyDescent="0.2">
      <c r="A286" s="85"/>
      <c r="B286" s="85"/>
      <c r="C286" s="85"/>
      <c r="D286" s="85"/>
      <c r="E286" s="85"/>
      <c r="F286" s="85"/>
      <c r="G286" s="85"/>
      <c r="H286" s="85"/>
      <c r="I286" s="85"/>
    </row>
    <row r="287" spans="1:9" x14ac:dyDescent="0.2">
      <c r="A287" s="85"/>
      <c r="B287" s="85"/>
      <c r="C287" s="85"/>
      <c r="D287" s="85"/>
      <c r="E287" s="85"/>
      <c r="F287" s="85"/>
      <c r="G287" s="85"/>
      <c r="H287" s="85"/>
      <c r="I287" s="85"/>
    </row>
    <row r="288" spans="1:9" x14ac:dyDescent="0.2">
      <c r="A288" s="85"/>
      <c r="B288" s="85"/>
      <c r="C288" s="85"/>
      <c r="D288" s="85"/>
      <c r="E288" s="85"/>
      <c r="F288" s="85"/>
      <c r="G288" s="85"/>
      <c r="H288" s="85"/>
      <c r="I288" s="85"/>
    </row>
    <row r="289" spans="1:9" x14ac:dyDescent="0.2">
      <c r="A289" s="85"/>
      <c r="B289" s="85"/>
      <c r="C289" s="85"/>
      <c r="D289" s="85"/>
      <c r="E289" s="85"/>
      <c r="F289" s="85"/>
      <c r="G289" s="85"/>
      <c r="H289" s="85"/>
      <c r="I289" s="85"/>
    </row>
    <row r="290" spans="1:9" x14ac:dyDescent="0.2">
      <c r="A290" s="85"/>
      <c r="B290" s="85"/>
      <c r="C290" s="85"/>
      <c r="D290" s="85"/>
      <c r="E290" s="85"/>
      <c r="F290" s="85"/>
      <c r="G290" s="85"/>
      <c r="H290" s="85"/>
      <c r="I290" s="85"/>
    </row>
    <row r="291" spans="1:9" x14ac:dyDescent="0.2">
      <c r="A291" s="85"/>
      <c r="B291" s="85"/>
      <c r="C291" s="85"/>
      <c r="D291" s="85"/>
      <c r="E291" s="85"/>
      <c r="F291" s="85"/>
      <c r="G291" s="85"/>
      <c r="H291" s="85"/>
      <c r="I291" s="85"/>
    </row>
    <row r="292" spans="1:9" x14ac:dyDescent="0.2">
      <c r="A292" s="85"/>
      <c r="B292" s="85"/>
      <c r="C292" s="85"/>
      <c r="D292" s="85"/>
      <c r="E292" s="85"/>
      <c r="F292" s="85"/>
      <c r="G292" s="85"/>
      <c r="H292" s="85"/>
      <c r="I292" s="85"/>
    </row>
    <row r="293" spans="1:9" x14ac:dyDescent="0.2">
      <c r="A293" s="85"/>
      <c r="B293" s="85"/>
      <c r="C293" s="85"/>
      <c r="D293" s="85"/>
      <c r="E293" s="85"/>
      <c r="F293" s="85"/>
      <c r="G293" s="85"/>
      <c r="H293" s="85"/>
      <c r="I293" s="85"/>
    </row>
    <row r="294" spans="1:9" x14ac:dyDescent="0.2">
      <c r="A294" s="85"/>
      <c r="B294" s="85"/>
      <c r="C294" s="85"/>
      <c r="D294" s="85"/>
      <c r="E294" s="85"/>
      <c r="F294" s="85"/>
      <c r="G294" s="85"/>
      <c r="H294" s="85"/>
      <c r="I294" s="85"/>
    </row>
    <row r="295" spans="1:9" x14ac:dyDescent="0.2">
      <c r="A295" s="85"/>
      <c r="B295" s="85"/>
      <c r="C295" s="85"/>
      <c r="D295" s="85"/>
      <c r="E295" s="85"/>
      <c r="F295" s="85"/>
      <c r="G295" s="85"/>
      <c r="H295" s="85"/>
      <c r="I295" s="85"/>
    </row>
    <row r="296" spans="1:9" x14ac:dyDescent="0.2">
      <c r="A296" s="85"/>
      <c r="B296" s="85"/>
      <c r="C296" s="85"/>
      <c r="D296" s="85"/>
      <c r="E296" s="85"/>
      <c r="F296" s="85"/>
      <c r="G296" s="85"/>
      <c r="H296" s="85"/>
      <c r="I296" s="85"/>
    </row>
    <row r="297" spans="1:9" x14ac:dyDescent="0.2">
      <c r="A297" s="85"/>
      <c r="B297" s="85"/>
      <c r="C297" s="85"/>
      <c r="D297" s="85"/>
      <c r="E297" s="85"/>
      <c r="F297" s="85"/>
      <c r="G297" s="85"/>
      <c r="H297" s="85"/>
      <c r="I297" s="85"/>
    </row>
    <row r="298" spans="1:9" x14ac:dyDescent="0.2">
      <c r="A298" s="85"/>
      <c r="B298" s="85"/>
      <c r="C298" s="85"/>
      <c r="D298" s="85"/>
      <c r="E298" s="85"/>
      <c r="F298" s="85"/>
      <c r="G298" s="85"/>
      <c r="H298" s="85"/>
      <c r="I298" s="85"/>
    </row>
    <row r="299" spans="1:9" x14ac:dyDescent="0.2">
      <c r="A299" s="85"/>
      <c r="B299" s="85"/>
      <c r="C299" s="85"/>
      <c r="D299" s="85"/>
      <c r="E299" s="85"/>
      <c r="F299" s="85"/>
      <c r="G299" s="85"/>
      <c r="H299" s="85"/>
      <c r="I299" s="85"/>
    </row>
  </sheetData>
  <mergeCells count="17">
    <mergeCell ref="A41:B41"/>
    <mergeCell ref="I7:I8"/>
    <mergeCell ref="O7:P7"/>
    <mergeCell ref="A35:C35"/>
    <mergeCell ref="E35:F35"/>
    <mergeCell ref="A36:B36"/>
    <mergeCell ref="E36:F36"/>
    <mergeCell ref="A3:I3"/>
    <mergeCell ref="A4:I4"/>
    <mergeCell ref="A5:I5"/>
    <mergeCell ref="L6:P6"/>
    <mergeCell ref="A7:A8"/>
    <mergeCell ref="B7:B8"/>
    <mergeCell ref="C7:C8"/>
    <mergeCell ref="D7:D8"/>
    <mergeCell ref="E7:F7"/>
    <mergeCell ref="G7:H7"/>
  </mergeCells>
  <printOptions horizontalCentered="1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299"/>
  <sheetViews>
    <sheetView zoomScale="110" zoomScaleNormal="110" workbookViewId="0">
      <selection activeCell="A17" sqref="A17"/>
    </sheetView>
  </sheetViews>
  <sheetFormatPr defaultRowHeight="12.75" x14ac:dyDescent="0.2"/>
  <cols>
    <col min="1" max="1" width="6" customWidth="1"/>
    <col min="2" max="2" width="36.5703125" customWidth="1"/>
    <col min="3" max="3" width="11.7109375" customWidth="1"/>
    <col min="4" max="5" width="15.140625" customWidth="1"/>
    <col min="6" max="8" width="13.5703125" customWidth="1"/>
    <col min="9" max="9" width="11.85546875" customWidth="1"/>
    <col min="10" max="10" width="6.28515625" customWidth="1"/>
    <col min="11" max="11" width="4.42578125" customWidth="1"/>
    <col min="13" max="13" width="11.140625" customWidth="1"/>
    <col min="14" max="14" width="9.7109375" customWidth="1"/>
    <col min="15" max="16" width="13" customWidth="1"/>
    <col min="17" max="17" width="10.5703125" customWidth="1"/>
    <col min="18" max="18" width="11" customWidth="1"/>
    <col min="19" max="20" width="14.5703125" customWidth="1"/>
  </cols>
  <sheetData>
    <row r="1" spans="1:32" ht="15.75" x14ac:dyDescent="0.25">
      <c r="A1" s="39"/>
      <c r="B1" s="39"/>
      <c r="C1" s="39"/>
      <c r="D1" s="39"/>
      <c r="E1" s="39"/>
      <c r="F1" s="39"/>
      <c r="G1" s="39"/>
      <c r="H1" s="39"/>
      <c r="I1" s="40" t="s">
        <v>53</v>
      </c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1:32" ht="8.2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spans="1:32" ht="18" customHeight="1" x14ac:dyDescent="0.2">
      <c r="A3" s="232" t="s">
        <v>54</v>
      </c>
      <c r="B3" s="232"/>
      <c r="C3" s="232"/>
      <c r="D3" s="232"/>
      <c r="E3" s="232"/>
      <c r="F3" s="232"/>
      <c r="G3" s="232"/>
      <c r="H3" s="232"/>
      <c r="I3" s="232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</row>
    <row r="4" spans="1:32" ht="16.5" customHeight="1" x14ac:dyDescent="0.2">
      <c r="A4" s="232" t="s">
        <v>55</v>
      </c>
      <c r="B4" s="232"/>
      <c r="C4" s="232"/>
      <c r="D4" s="232"/>
      <c r="E4" s="232"/>
      <c r="F4" s="232"/>
      <c r="G4" s="232"/>
      <c r="H4" s="232"/>
      <c r="I4" s="232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</row>
    <row r="5" spans="1:32" ht="33.75" customHeight="1" x14ac:dyDescent="0.2">
      <c r="A5" s="232" t="s">
        <v>119</v>
      </c>
      <c r="B5" s="232"/>
      <c r="C5" s="232"/>
      <c r="D5" s="232"/>
      <c r="E5" s="232"/>
      <c r="F5" s="232"/>
      <c r="G5" s="232"/>
      <c r="H5" s="232"/>
      <c r="I5" s="232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</row>
    <row r="6" spans="1:32" ht="19.5" customHeight="1" x14ac:dyDescent="0.2">
      <c r="A6" s="41"/>
      <c r="B6" s="41"/>
      <c r="C6" s="41"/>
      <c r="D6" s="41"/>
      <c r="E6" s="42"/>
      <c r="F6" s="42"/>
      <c r="G6" s="42"/>
      <c r="H6" s="42"/>
      <c r="I6" s="41"/>
      <c r="J6" s="207" t="s">
        <v>182</v>
      </c>
      <c r="K6" s="39"/>
      <c r="L6" s="233" t="s">
        <v>131</v>
      </c>
      <c r="M6" s="233"/>
      <c r="N6" s="233"/>
      <c r="O6" s="233"/>
      <c r="P6" s="233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spans="1:32" ht="32.25" customHeight="1" x14ac:dyDescent="0.2">
      <c r="A7" s="234" t="s">
        <v>5</v>
      </c>
      <c r="B7" s="234" t="s">
        <v>58</v>
      </c>
      <c r="C7" s="234" t="s">
        <v>59</v>
      </c>
      <c r="D7" s="234" t="s">
        <v>60</v>
      </c>
      <c r="E7" s="236" t="s">
        <v>61</v>
      </c>
      <c r="F7" s="237"/>
      <c r="G7" s="238" t="s">
        <v>62</v>
      </c>
      <c r="H7" s="239"/>
      <c r="I7" s="234" t="s">
        <v>63</v>
      </c>
      <c r="J7" s="206"/>
      <c r="K7" s="39"/>
      <c r="L7" s="44" t="s">
        <v>64</v>
      </c>
      <c r="M7" s="45" t="s">
        <v>65</v>
      </c>
      <c r="N7" s="45" t="s">
        <v>66</v>
      </c>
      <c r="O7" s="240" t="s">
        <v>67</v>
      </c>
      <c r="P7" s="241"/>
      <c r="Q7" s="45" t="s">
        <v>68</v>
      </c>
      <c r="R7" s="214"/>
      <c r="S7" s="46"/>
      <c r="T7" s="46"/>
      <c r="U7" s="46"/>
      <c r="V7" s="46"/>
      <c r="W7" s="46"/>
      <c r="X7" s="47"/>
      <c r="Y7" s="39"/>
      <c r="Z7" s="39"/>
      <c r="AA7" s="39"/>
      <c r="AB7" s="39"/>
      <c r="AC7" s="39"/>
      <c r="AD7" s="39"/>
      <c r="AE7" s="39"/>
      <c r="AF7" s="39"/>
    </row>
    <row r="8" spans="1:32" ht="32.25" customHeight="1" x14ac:dyDescent="0.2">
      <c r="A8" s="235"/>
      <c r="B8" s="235"/>
      <c r="C8" s="235"/>
      <c r="D8" s="235"/>
      <c r="E8" s="48" t="s">
        <v>69</v>
      </c>
      <c r="F8" s="49" t="s">
        <v>70</v>
      </c>
      <c r="G8" s="48" t="s">
        <v>71</v>
      </c>
      <c r="H8" s="50" t="s">
        <v>70</v>
      </c>
      <c r="I8" s="235"/>
      <c r="J8" s="206"/>
      <c r="K8" s="39"/>
      <c r="L8" s="44"/>
      <c r="M8" s="44"/>
      <c r="N8" s="44"/>
      <c r="O8" s="51" t="s">
        <v>183</v>
      </c>
      <c r="P8" s="51" t="s">
        <v>184</v>
      </c>
      <c r="Q8" s="52">
        <v>33539</v>
      </c>
      <c r="R8" s="216" t="s">
        <v>185</v>
      </c>
      <c r="S8" s="46"/>
      <c r="T8" s="46"/>
      <c r="U8" s="46"/>
      <c r="V8" s="46"/>
      <c r="W8" s="46"/>
      <c r="X8" s="47"/>
      <c r="Y8" s="39"/>
      <c r="Z8" s="39"/>
      <c r="AA8" s="39"/>
      <c r="AB8" s="39"/>
      <c r="AC8" s="39"/>
      <c r="AD8" s="39"/>
      <c r="AE8" s="39"/>
      <c r="AF8" s="39"/>
    </row>
    <row r="9" spans="1:32" ht="12.75" customHeight="1" x14ac:dyDescent="0.2">
      <c r="A9" s="48">
        <v>1</v>
      </c>
      <c r="B9" s="48">
        <v>2</v>
      </c>
      <c r="C9" s="48">
        <v>3</v>
      </c>
      <c r="D9" s="48">
        <v>4</v>
      </c>
      <c r="E9" s="48">
        <v>5</v>
      </c>
      <c r="F9" s="48">
        <v>6</v>
      </c>
      <c r="G9" s="48">
        <v>7</v>
      </c>
      <c r="H9" s="50">
        <v>8</v>
      </c>
      <c r="I9" s="48" t="s">
        <v>75</v>
      </c>
      <c r="J9" s="206"/>
      <c r="K9" s="39"/>
      <c r="L9" s="45">
        <v>10</v>
      </c>
      <c r="M9" s="45">
        <v>11</v>
      </c>
      <c r="N9" s="45">
        <v>12</v>
      </c>
      <c r="O9" s="52">
        <v>13</v>
      </c>
      <c r="P9" s="52">
        <v>14</v>
      </c>
      <c r="Q9" s="52">
        <v>15</v>
      </c>
      <c r="R9" s="217">
        <v>16</v>
      </c>
      <c r="S9" s="46"/>
      <c r="T9" s="46"/>
      <c r="U9" s="46"/>
      <c r="V9" s="46"/>
      <c r="W9" s="46"/>
      <c r="X9" s="47"/>
      <c r="Y9" s="39"/>
      <c r="Z9" s="39"/>
      <c r="AA9" s="39"/>
      <c r="AB9" s="39"/>
      <c r="AC9" s="39"/>
      <c r="AD9" s="39"/>
      <c r="AE9" s="39"/>
      <c r="AF9" s="39"/>
    </row>
    <row r="10" spans="1:32" ht="25.5" customHeight="1" x14ac:dyDescent="0.2">
      <c r="A10" s="48">
        <v>1</v>
      </c>
      <c r="B10" s="53" t="s">
        <v>78</v>
      </c>
      <c r="C10" s="54" t="s">
        <v>79</v>
      </c>
      <c r="D10" s="55">
        <v>105.41</v>
      </c>
      <c r="E10" s="55">
        <f>F10</f>
        <v>122.7761485826002</v>
      </c>
      <c r="F10" s="56">
        <f>O10/N10/1000</f>
        <v>122.7761485826002</v>
      </c>
      <c r="G10" s="55">
        <f>(D10+O10/1000/N10+R10)/3</f>
        <v>116.9520495275334</v>
      </c>
      <c r="H10" s="57">
        <f>P10/1000/N10</f>
        <v>41.614111241446729</v>
      </c>
      <c r="I10" s="58">
        <f>H10/F10</f>
        <v>0.33894296019108283</v>
      </c>
      <c r="J10" s="206"/>
      <c r="K10" s="39"/>
      <c r="L10" s="59"/>
      <c r="M10" s="59"/>
      <c r="N10" s="60">
        <v>102.3</v>
      </c>
      <c r="O10" s="60">
        <v>12560000</v>
      </c>
      <c r="P10" s="60">
        <v>4257123.58</v>
      </c>
      <c r="Q10" s="59"/>
      <c r="R10" s="215">
        <v>122.67</v>
      </c>
      <c r="S10" s="61" t="s">
        <v>80</v>
      </c>
      <c r="T10" s="46"/>
      <c r="U10" s="46"/>
      <c r="V10" s="46"/>
      <c r="W10" s="46"/>
      <c r="X10" s="47"/>
      <c r="Y10" s="39"/>
      <c r="Z10" s="39"/>
      <c r="AA10" s="39"/>
      <c r="AB10" s="39"/>
      <c r="AC10" s="39"/>
      <c r="AD10" s="39"/>
      <c r="AE10" s="39"/>
      <c r="AF10" s="39"/>
    </row>
    <row r="11" spans="1:32" ht="24" customHeight="1" x14ac:dyDescent="0.2">
      <c r="A11" s="48">
        <v>2</v>
      </c>
      <c r="B11" s="53" t="s">
        <v>81</v>
      </c>
      <c r="C11" s="54" t="s">
        <v>82</v>
      </c>
      <c r="D11" s="55">
        <v>0.1</v>
      </c>
      <c r="E11" s="55">
        <f t="shared" ref="E11:E31" si="0">F11</f>
        <v>0.1035498727080294</v>
      </c>
      <c r="F11" s="56">
        <f>L11/Q11</f>
        <v>0.1035498727080294</v>
      </c>
      <c r="G11" s="55">
        <f>(D11+H11+R11)/3</f>
        <v>0.10451662423600981</v>
      </c>
      <c r="H11" s="57">
        <f>L11/Q11</f>
        <v>0.1035498727080294</v>
      </c>
      <c r="I11" s="58">
        <f t="shared" ref="I11:I31" si="1">H11/F11</f>
        <v>1</v>
      </c>
      <c r="J11" s="206"/>
      <c r="K11" s="39"/>
      <c r="L11" s="59">
        <v>3620</v>
      </c>
      <c r="M11" s="59"/>
      <c r="N11" s="60"/>
      <c r="O11" s="60"/>
      <c r="P11" s="60"/>
      <c r="Q11" s="59">
        <v>34959</v>
      </c>
      <c r="R11" s="215">
        <v>0.11</v>
      </c>
      <c r="S11" s="46"/>
      <c r="T11" s="47"/>
      <c r="U11" s="47"/>
      <c r="V11" s="47"/>
      <c r="W11" s="47"/>
      <c r="X11" s="47"/>
      <c r="Y11" s="39"/>
      <c r="Z11" s="39"/>
      <c r="AA11" s="39"/>
      <c r="AB11" s="39"/>
      <c r="AC11" s="39"/>
      <c r="AD11" s="39"/>
      <c r="AE11" s="39"/>
      <c r="AF11" s="39"/>
    </row>
    <row r="12" spans="1:32" ht="24" customHeight="1" x14ac:dyDescent="0.2">
      <c r="A12" s="48">
        <v>3</v>
      </c>
      <c r="B12" s="53" t="s">
        <v>83</v>
      </c>
      <c r="C12" s="54" t="s">
        <v>84</v>
      </c>
      <c r="D12" s="55">
        <v>3.63</v>
      </c>
      <c r="E12" s="55">
        <f t="shared" si="0"/>
        <v>2.9262850768042559</v>
      </c>
      <c r="F12" s="56">
        <f>N12/Q12</f>
        <v>2.9262850768042559</v>
      </c>
      <c r="G12" s="55">
        <f>(D12+H12+R12)/3</f>
        <v>3.3620950256014184</v>
      </c>
      <c r="H12" s="57">
        <f>N12/Q12</f>
        <v>2.9262850768042559</v>
      </c>
      <c r="I12" s="58">
        <f t="shared" si="1"/>
        <v>1</v>
      </c>
      <c r="J12" s="206"/>
      <c r="K12" s="39"/>
      <c r="L12" s="59"/>
      <c r="M12" s="59"/>
      <c r="N12" s="60">
        <v>102.3</v>
      </c>
      <c r="O12" s="60"/>
      <c r="P12" s="60"/>
      <c r="Q12" s="62">
        <v>34.959000000000003</v>
      </c>
      <c r="R12" s="215">
        <v>3.53</v>
      </c>
      <c r="S12" s="63"/>
      <c r="T12" s="63"/>
      <c r="U12" s="63"/>
      <c r="V12" s="64"/>
      <c r="W12" s="64"/>
      <c r="X12" s="64"/>
      <c r="Y12" s="39"/>
      <c r="Z12" s="39"/>
      <c r="AA12" s="39"/>
      <c r="AB12" s="39"/>
      <c r="AC12" s="39"/>
      <c r="AD12" s="39"/>
      <c r="AE12" s="39"/>
      <c r="AF12" s="39"/>
    </row>
    <row r="13" spans="1:32" ht="21" customHeight="1" x14ac:dyDescent="0.2">
      <c r="A13" s="48">
        <v>4</v>
      </c>
      <c r="B13" s="53" t="s">
        <v>85</v>
      </c>
      <c r="C13" s="54" t="s">
        <v>86</v>
      </c>
      <c r="D13" s="55">
        <v>7.12</v>
      </c>
      <c r="E13" s="55">
        <f t="shared" si="0"/>
        <v>7.4535598844360536</v>
      </c>
      <c r="F13" s="56">
        <f>M13/Q13</f>
        <v>7.4535598844360536</v>
      </c>
      <c r="G13" s="55">
        <f t="shared" ref="G13:G31" si="2">(D13+H13+R13)/3</f>
        <v>7.3678532948120186</v>
      </c>
      <c r="H13" s="57">
        <f>M13/Q13</f>
        <v>7.4535598844360536</v>
      </c>
      <c r="I13" s="58">
        <f t="shared" si="1"/>
        <v>1</v>
      </c>
      <c r="J13" s="206"/>
      <c r="K13" s="39"/>
      <c r="L13" s="59"/>
      <c r="M13" s="65">
        <f>118363+140706+1500</f>
        <v>260569</v>
      </c>
      <c r="N13" s="60"/>
      <c r="O13" s="60"/>
      <c r="P13" s="60"/>
      <c r="Q13" s="59">
        <v>34959</v>
      </c>
      <c r="R13" s="215">
        <v>7.53</v>
      </c>
      <c r="S13" s="63"/>
      <c r="T13" s="63"/>
      <c r="U13" s="63"/>
      <c r="V13" s="64"/>
      <c r="W13" s="64"/>
      <c r="X13" s="64"/>
      <c r="Y13" s="39"/>
      <c r="Z13" s="39"/>
      <c r="AA13" s="39"/>
      <c r="AB13" s="39"/>
      <c r="AC13" s="39"/>
      <c r="AD13" s="39"/>
      <c r="AE13" s="39"/>
      <c r="AF13" s="39"/>
    </row>
    <row r="14" spans="1:32" ht="18.75" customHeight="1" x14ac:dyDescent="0.2">
      <c r="A14" s="48">
        <v>5</v>
      </c>
      <c r="B14" s="53" t="s">
        <v>87</v>
      </c>
      <c r="C14" s="54" t="s">
        <v>82</v>
      </c>
      <c r="D14" s="55">
        <v>5.39</v>
      </c>
      <c r="E14" s="55">
        <f t="shared" si="0"/>
        <v>5.4349380703109356</v>
      </c>
      <c r="F14" s="56">
        <f>L14/Q14</f>
        <v>5.4349380703109356</v>
      </c>
      <c r="G14" s="55">
        <f t="shared" si="2"/>
        <v>5.4749793567703122</v>
      </c>
      <c r="H14" s="57">
        <f>L14/Q14</f>
        <v>5.4349380703109356</v>
      </c>
      <c r="I14" s="58">
        <f t="shared" si="1"/>
        <v>1</v>
      </c>
      <c r="J14" s="206"/>
      <c r="K14" s="39"/>
      <c r="L14" s="66">
        <v>190000</v>
      </c>
      <c r="M14" s="67"/>
      <c r="N14" s="68"/>
      <c r="O14" s="68"/>
      <c r="P14" s="68"/>
      <c r="Q14" s="59">
        <v>34959</v>
      </c>
      <c r="R14" s="215">
        <v>5.6</v>
      </c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</row>
    <row r="15" spans="1:32" ht="24.75" customHeight="1" x14ac:dyDescent="0.2">
      <c r="A15" s="48">
        <v>6</v>
      </c>
      <c r="B15" s="53" t="s">
        <v>88</v>
      </c>
      <c r="C15" s="54" t="s">
        <v>89</v>
      </c>
      <c r="D15" s="55">
        <v>0.28000000000000003</v>
      </c>
      <c r="E15" s="55">
        <f t="shared" si="0"/>
        <v>0</v>
      </c>
      <c r="F15" s="56">
        <f t="shared" ref="F15:F16" si="3">H15</f>
        <v>0</v>
      </c>
      <c r="G15" s="55">
        <f t="shared" si="2"/>
        <v>9.3333333333333338E-2</v>
      </c>
      <c r="H15" s="57">
        <v>0</v>
      </c>
      <c r="I15" s="58">
        <v>0</v>
      </c>
      <c r="J15" s="206"/>
      <c r="K15" s="39"/>
      <c r="L15" s="67"/>
      <c r="M15" s="67"/>
      <c r="N15" s="68"/>
      <c r="O15" s="68"/>
      <c r="P15" s="68"/>
      <c r="Q15" s="59">
        <v>34959</v>
      </c>
      <c r="R15" s="215">
        <v>0</v>
      </c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32" ht="21" customHeight="1" x14ac:dyDescent="0.2">
      <c r="A16" s="48">
        <v>7</v>
      </c>
      <c r="B16" s="53" t="s">
        <v>90</v>
      </c>
      <c r="C16" s="54" t="s">
        <v>82</v>
      </c>
      <c r="D16" s="55">
        <v>0.3</v>
      </c>
      <c r="E16" s="55">
        <f t="shared" si="0"/>
        <v>0</v>
      </c>
      <c r="F16" s="56">
        <f t="shared" si="3"/>
        <v>0</v>
      </c>
      <c r="G16" s="55">
        <f t="shared" si="2"/>
        <v>9.9999999999999992E-2</v>
      </c>
      <c r="H16" s="57">
        <v>0</v>
      </c>
      <c r="I16" s="58">
        <v>0</v>
      </c>
      <c r="J16" s="206"/>
      <c r="K16" s="39"/>
      <c r="L16" s="67"/>
      <c r="M16" s="67"/>
      <c r="N16" s="68"/>
      <c r="O16" s="68"/>
      <c r="P16" s="68"/>
      <c r="Q16" s="59">
        <v>34959</v>
      </c>
      <c r="R16" s="215">
        <v>0</v>
      </c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spans="1:32" ht="18.75" customHeight="1" x14ac:dyDescent="0.2">
      <c r="A17" s="48">
        <v>8</v>
      </c>
      <c r="B17" s="53" t="s">
        <v>91</v>
      </c>
      <c r="C17" s="54" t="s">
        <v>92</v>
      </c>
      <c r="D17" s="55">
        <v>7.26</v>
      </c>
      <c r="E17" s="55">
        <f t="shared" si="0"/>
        <v>8.1967213114754092</v>
      </c>
      <c r="F17" s="56">
        <f>O17/M17</f>
        <v>8.1967213114754092</v>
      </c>
      <c r="G17" s="55">
        <f t="shared" si="2"/>
        <v>4.9212079781420766</v>
      </c>
      <c r="H17" s="57">
        <f>P17/M17</f>
        <v>0.43362393442622954</v>
      </c>
      <c r="I17" s="58">
        <f t="shared" si="1"/>
        <v>5.2902120000000011E-2</v>
      </c>
      <c r="J17" s="206"/>
      <c r="K17" s="39"/>
      <c r="L17" s="67"/>
      <c r="M17" s="67">
        <f>12.2*10000</f>
        <v>122000</v>
      </c>
      <c r="N17" s="68"/>
      <c r="O17" s="68">
        <v>1000000</v>
      </c>
      <c r="P17" s="68">
        <v>52902.12</v>
      </c>
      <c r="Q17" s="67"/>
      <c r="R17" s="215">
        <v>7.07</v>
      </c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1:32" ht="22.5" customHeight="1" x14ac:dyDescent="0.2">
      <c r="A18" s="48">
        <v>9</v>
      </c>
      <c r="B18" s="53" t="s">
        <v>93</v>
      </c>
      <c r="C18" s="54" t="s">
        <v>92</v>
      </c>
      <c r="D18" s="55">
        <v>126.62</v>
      </c>
      <c r="E18" s="55">
        <f t="shared" si="0"/>
        <v>146.10389610389609</v>
      </c>
      <c r="F18" s="56">
        <f>O18/M18</f>
        <v>146.10389610389609</v>
      </c>
      <c r="G18" s="55">
        <f t="shared" si="2"/>
        <v>95.844726731601739</v>
      </c>
      <c r="H18" s="57">
        <f>P18/M18</f>
        <v>14.814180194805196</v>
      </c>
      <c r="I18" s="58">
        <f t="shared" si="1"/>
        <v>0.10139483333333335</v>
      </c>
      <c r="J18" s="206"/>
      <c r="K18" s="39"/>
      <c r="L18" s="67"/>
      <c r="M18" s="67">
        <v>6160</v>
      </c>
      <c r="N18" s="68"/>
      <c r="O18" s="68">
        <v>900000</v>
      </c>
      <c r="P18" s="68">
        <v>91255.35</v>
      </c>
      <c r="Q18" s="67"/>
      <c r="R18" s="215">
        <v>146.1</v>
      </c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spans="1:32" ht="22.5" customHeight="1" x14ac:dyDescent="0.2">
      <c r="A19" s="48">
        <v>10</v>
      </c>
      <c r="B19" s="53" t="s">
        <v>94</v>
      </c>
      <c r="C19" s="54" t="s">
        <v>92</v>
      </c>
      <c r="D19" s="55">
        <v>846.47</v>
      </c>
      <c r="E19" s="55">
        <f t="shared" si="0"/>
        <v>925.92592592592598</v>
      </c>
      <c r="F19" s="56">
        <f>O19/M19</f>
        <v>925.92592592592598</v>
      </c>
      <c r="G19" s="55">
        <f t="shared" si="2"/>
        <v>606.00679012345688</v>
      </c>
      <c r="H19" s="57">
        <f>P19/M19</f>
        <v>87.950370370370365</v>
      </c>
      <c r="I19" s="58">
        <f t="shared" si="1"/>
        <v>9.4986399999999985E-2</v>
      </c>
      <c r="J19" s="206"/>
      <c r="K19" s="39"/>
      <c r="L19" s="67"/>
      <c r="M19" s="67">
        <f>320+58</f>
        <v>378</v>
      </c>
      <c r="N19" s="68"/>
      <c r="O19" s="68">
        <v>350000</v>
      </c>
      <c r="P19" s="68">
        <v>33245.24</v>
      </c>
      <c r="Q19" s="67"/>
      <c r="R19" s="215">
        <v>883.6</v>
      </c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spans="1:32" ht="22.5" customHeight="1" x14ac:dyDescent="0.2">
      <c r="A20" s="48">
        <v>11</v>
      </c>
      <c r="B20" s="53" t="s">
        <v>95</v>
      </c>
      <c r="C20" s="54" t="s">
        <v>92</v>
      </c>
      <c r="D20" s="55">
        <v>215.32</v>
      </c>
      <c r="E20" s="55">
        <f t="shared" si="0"/>
        <v>149.75866660801617</v>
      </c>
      <c r="F20" s="56">
        <f>O20/M20</f>
        <v>149.75866660801617</v>
      </c>
      <c r="G20" s="55">
        <f t="shared" si="2"/>
        <v>136.66250324243842</v>
      </c>
      <c r="H20" s="57">
        <f>P20/M20</f>
        <v>12.857509727315261</v>
      </c>
      <c r="I20" s="58">
        <f t="shared" si="1"/>
        <v>8.585486248331109E-2</v>
      </c>
      <c r="J20" s="206"/>
      <c r="K20" s="39"/>
      <c r="L20" s="67"/>
      <c r="M20" s="69">
        <f>13765+188.9+11053</f>
        <v>25006.9</v>
      </c>
      <c r="N20" s="68"/>
      <c r="O20" s="68">
        <v>3745000</v>
      </c>
      <c r="P20" s="68">
        <v>321526.46000000002</v>
      </c>
      <c r="Q20" s="67"/>
      <c r="R20" s="215">
        <v>181.81</v>
      </c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1" spans="1:32" ht="28.5" customHeight="1" x14ac:dyDescent="0.2">
      <c r="A21" s="48">
        <v>12</v>
      </c>
      <c r="B21" s="53" t="s">
        <v>96</v>
      </c>
      <c r="C21" s="54" t="s">
        <v>92</v>
      </c>
      <c r="D21" s="55">
        <v>67.64</v>
      </c>
      <c r="E21" s="55">
        <f t="shared" si="0"/>
        <v>69.444444444444443</v>
      </c>
      <c r="F21" s="56">
        <f>O21/M21</f>
        <v>69.444444444444443</v>
      </c>
      <c r="G21" s="55">
        <f t="shared" si="2"/>
        <v>47.639990972222222</v>
      </c>
      <c r="H21" s="57">
        <f>P21/M21</f>
        <v>7.4699729166666664</v>
      </c>
      <c r="I21" s="58">
        <f t="shared" si="1"/>
        <v>0.10756760999999999</v>
      </c>
      <c r="J21" s="206"/>
      <c r="K21" s="39"/>
      <c r="L21" s="67"/>
      <c r="M21" s="67">
        <v>14400</v>
      </c>
      <c r="N21" s="68"/>
      <c r="O21" s="68">
        <v>1000000</v>
      </c>
      <c r="P21" s="68">
        <v>107567.61</v>
      </c>
      <c r="Q21" s="67"/>
      <c r="R21" s="215">
        <v>67.81</v>
      </c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spans="1:32" ht="21" customHeight="1" x14ac:dyDescent="0.2">
      <c r="A22" s="48">
        <v>13</v>
      </c>
      <c r="B22" s="53" t="s">
        <v>97</v>
      </c>
      <c r="C22" s="54" t="s">
        <v>98</v>
      </c>
      <c r="D22" s="55">
        <v>2716.75</v>
      </c>
      <c r="E22" s="55">
        <f t="shared" si="0"/>
        <v>2789.4002789400279</v>
      </c>
      <c r="F22" s="56">
        <f>O22/L22</f>
        <v>2789.4002789400279</v>
      </c>
      <c r="G22" s="55">
        <f t="shared" si="2"/>
        <v>2759.7848699763595</v>
      </c>
      <c r="H22" s="57">
        <f>P22/J22</f>
        <v>2704.3646099290777</v>
      </c>
      <c r="I22" s="58">
        <f t="shared" si="1"/>
        <v>0.96951471265957434</v>
      </c>
      <c r="J22" s="218">
        <v>141</v>
      </c>
      <c r="K22" s="39" t="s">
        <v>181</v>
      </c>
      <c r="L22" s="204">
        <v>717</v>
      </c>
      <c r="M22" s="67"/>
      <c r="N22" s="68"/>
      <c r="O22" s="68">
        <v>2000000</v>
      </c>
      <c r="P22" s="68">
        <v>381315.41</v>
      </c>
      <c r="Q22" s="67"/>
      <c r="R22" s="215">
        <v>2858.24</v>
      </c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</row>
    <row r="23" spans="1:32" ht="22.5" customHeight="1" x14ac:dyDescent="0.2">
      <c r="A23" s="48">
        <v>14</v>
      </c>
      <c r="B23" s="53" t="s">
        <v>99</v>
      </c>
      <c r="C23" s="54" t="s">
        <v>100</v>
      </c>
      <c r="D23" s="55">
        <v>30000</v>
      </c>
      <c r="E23" s="55">
        <f t="shared" si="0"/>
        <v>29411.764705882353</v>
      </c>
      <c r="F23" s="56">
        <f>O23/L23</f>
        <v>29411.764705882353</v>
      </c>
      <c r="G23" s="55">
        <f t="shared" si="2"/>
        <v>20036.501519607842</v>
      </c>
      <c r="H23" s="57">
        <f>P23/L23</f>
        <v>2015.1445588235292</v>
      </c>
      <c r="I23" s="58">
        <f t="shared" si="1"/>
        <v>6.8514914999999996E-2</v>
      </c>
      <c r="J23" s="206"/>
      <c r="K23" s="39"/>
      <c r="L23" s="67">
        <v>68</v>
      </c>
      <c r="M23" s="67"/>
      <c r="N23" s="68"/>
      <c r="O23" s="68">
        <v>2000000</v>
      </c>
      <c r="P23" s="68">
        <v>137029.82999999999</v>
      </c>
      <c r="Q23" s="67"/>
      <c r="R23" s="215">
        <v>28094.36</v>
      </c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</row>
    <row r="24" spans="1:32" ht="21.75" customHeight="1" x14ac:dyDescent="0.2">
      <c r="A24" s="48">
        <v>15</v>
      </c>
      <c r="B24" s="53" t="s">
        <v>101</v>
      </c>
      <c r="C24" s="54" t="s">
        <v>100</v>
      </c>
      <c r="D24" s="55">
        <v>17846.150000000001</v>
      </c>
      <c r="E24" s="55">
        <f t="shared" si="0"/>
        <v>18615.384615384617</v>
      </c>
      <c r="F24" s="56">
        <f>O24/L24</f>
        <v>18615.384615384617</v>
      </c>
      <c r="G24" s="55">
        <f t="shared" si="2"/>
        <v>12917.916666666666</v>
      </c>
      <c r="H24" s="57">
        <f t="shared" ref="H24:H27" si="4">P24/L24</f>
        <v>2292.2200000000003</v>
      </c>
      <c r="I24" s="58">
        <f t="shared" si="1"/>
        <v>0.12313578512396695</v>
      </c>
      <c r="J24" s="206"/>
      <c r="K24" s="39"/>
      <c r="L24" s="67">
        <v>13</v>
      </c>
      <c r="M24" s="67"/>
      <c r="N24" s="68"/>
      <c r="O24" s="68">
        <v>242000</v>
      </c>
      <c r="P24" s="202">
        <v>29798.86</v>
      </c>
      <c r="Q24" s="67"/>
      <c r="R24" s="215">
        <v>18615.38</v>
      </c>
      <c r="S24" s="72">
        <f>O24+O25</f>
        <v>1240000</v>
      </c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</row>
    <row r="25" spans="1:32" ht="22.5" customHeight="1" x14ac:dyDescent="0.2">
      <c r="A25" s="48">
        <v>16</v>
      </c>
      <c r="B25" s="53" t="s">
        <v>102</v>
      </c>
      <c r="C25" s="54" t="s">
        <v>100</v>
      </c>
      <c r="D25" s="55"/>
      <c r="E25" s="55">
        <f t="shared" si="0"/>
        <v>3539.0070921985816</v>
      </c>
      <c r="F25" s="56">
        <f t="shared" ref="F25:F27" si="5">O25/L25</f>
        <v>3539.0070921985816</v>
      </c>
      <c r="G25" s="55">
        <f t="shared" si="2"/>
        <v>1325.060815602837</v>
      </c>
      <c r="H25" s="57">
        <f t="shared" si="4"/>
        <v>436.17244680851064</v>
      </c>
      <c r="I25" s="58">
        <f t="shared" si="1"/>
        <v>0.12324712424849699</v>
      </c>
      <c r="J25" s="206"/>
      <c r="K25" s="39"/>
      <c r="L25" s="67">
        <v>282</v>
      </c>
      <c r="M25" s="67"/>
      <c r="N25" s="68"/>
      <c r="O25" s="68">
        <v>998000</v>
      </c>
      <c r="P25" s="202">
        <v>123000.63</v>
      </c>
      <c r="Q25" s="67"/>
      <c r="R25" s="215">
        <v>3539.01</v>
      </c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</row>
    <row r="26" spans="1:32" ht="23.25" customHeight="1" x14ac:dyDescent="0.2">
      <c r="A26" s="48">
        <v>17</v>
      </c>
      <c r="B26" s="53" t="s">
        <v>103</v>
      </c>
      <c r="C26" s="54" t="s">
        <v>100</v>
      </c>
      <c r="D26" s="55">
        <v>7817.86</v>
      </c>
      <c r="E26" s="55">
        <f t="shared" si="0"/>
        <v>7894.7368421052633</v>
      </c>
      <c r="F26" s="56">
        <f t="shared" si="5"/>
        <v>7894.7368421052633</v>
      </c>
      <c r="G26" s="55">
        <f t="shared" si="2"/>
        <v>5182.0534429824556</v>
      </c>
      <c r="H26" s="57">
        <f t="shared" si="4"/>
        <v>167.37032894736842</v>
      </c>
      <c r="I26" s="58">
        <f t="shared" si="1"/>
        <v>2.1200241666666664E-2</v>
      </c>
      <c r="J26" s="206"/>
      <c r="K26" s="39"/>
      <c r="L26" s="69">
        <v>152</v>
      </c>
      <c r="M26" s="67"/>
      <c r="N26" s="68"/>
      <c r="O26" s="68">
        <v>1200000</v>
      </c>
      <c r="P26" s="68">
        <v>25440.29</v>
      </c>
      <c r="Q26" s="67"/>
      <c r="R26" s="215">
        <v>7560.93</v>
      </c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</row>
    <row r="27" spans="1:32" ht="25.5" customHeight="1" x14ac:dyDescent="0.2">
      <c r="A27" s="48">
        <v>18</v>
      </c>
      <c r="B27" s="53" t="s">
        <v>104</v>
      </c>
      <c r="C27" s="54" t="s">
        <v>100</v>
      </c>
      <c r="D27" s="55">
        <v>11667.42</v>
      </c>
      <c r="E27" s="55">
        <f t="shared" si="0"/>
        <v>10810.81081081081</v>
      </c>
      <c r="F27" s="56">
        <f t="shared" si="5"/>
        <v>10810.81081081081</v>
      </c>
      <c r="G27" s="55">
        <f t="shared" si="2"/>
        <v>7696.6206306306312</v>
      </c>
      <c r="H27" s="57">
        <f t="shared" si="4"/>
        <v>1233.2518918918918</v>
      </c>
      <c r="I27" s="58">
        <f t="shared" si="1"/>
        <v>0.1140758</v>
      </c>
      <c r="J27" s="218">
        <v>32</v>
      </c>
      <c r="K27" s="39" t="s">
        <v>181</v>
      </c>
      <c r="L27" s="69">
        <v>37</v>
      </c>
      <c r="M27" s="67"/>
      <c r="N27" s="68"/>
      <c r="O27" s="68">
        <v>400000</v>
      </c>
      <c r="P27" s="68">
        <v>45630.32</v>
      </c>
      <c r="Q27" s="67"/>
      <c r="R27" s="215">
        <v>10189.19</v>
      </c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</row>
    <row r="28" spans="1:32" ht="21.75" customHeight="1" x14ac:dyDescent="0.2">
      <c r="A28" s="48">
        <v>19</v>
      </c>
      <c r="B28" s="53" t="s">
        <v>105</v>
      </c>
      <c r="C28" s="54" t="s">
        <v>92</v>
      </c>
      <c r="D28" s="55">
        <v>762.03</v>
      </c>
      <c r="E28" s="55">
        <f t="shared" si="0"/>
        <v>733.83768913342499</v>
      </c>
      <c r="F28" s="56">
        <f>O28/M28</f>
        <v>733.83768913342499</v>
      </c>
      <c r="G28" s="55">
        <f t="shared" si="2"/>
        <v>525.57961714809721</v>
      </c>
      <c r="H28" s="57">
        <f>P28/M28</f>
        <v>80.868851444291607</v>
      </c>
      <c r="I28" s="58">
        <f t="shared" si="1"/>
        <v>0.11019991565135895</v>
      </c>
      <c r="J28" s="206"/>
      <c r="K28" s="39"/>
      <c r="L28" s="67"/>
      <c r="M28" s="67">
        <v>1454</v>
      </c>
      <c r="N28" s="68"/>
      <c r="O28" s="68">
        <v>1067000</v>
      </c>
      <c r="P28" s="68">
        <v>117583.31</v>
      </c>
      <c r="Q28" s="67"/>
      <c r="R28" s="215">
        <v>733.84</v>
      </c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</row>
    <row r="29" spans="1:32" ht="21.75" customHeight="1" x14ac:dyDescent="0.2">
      <c r="A29" s="48">
        <v>20</v>
      </c>
      <c r="B29" s="53" t="s">
        <v>106</v>
      </c>
      <c r="C29" s="54" t="s">
        <v>92</v>
      </c>
      <c r="D29" s="55">
        <v>43</v>
      </c>
      <c r="E29" s="55">
        <f t="shared" si="0"/>
        <v>50.280117173196629</v>
      </c>
      <c r="F29" s="56">
        <f>O30/M29</f>
        <v>50.280117173196629</v>
      </c>
      <c r="G29" s="55">
        <f t="shared" si="2"/>
        <v>33.836180431465884</v>
      </c>
      <c r="H29" s="57">
        <f>P30/M29</f>
        <v>8.0585412943976564</v>
      </c>
      <c r="I29" s="58">
        <f t="shared" si="1"/>
        <v>0.16027292193132578</v>
      </c>
      <c r="J29" s="206"/>
      <c r="K29" s="39"/>
      <c r="L29" s="67"/>
      <c r="M29" s="205">
        <v>1092400</v>
      </c>
      <c r="N29" s="68"/>
      <c r="O29" s="68">
        <v>58000000</v>
      </c>
      <c r="P29" s="70">
        <v>8803150.5099999998</v>
      </c>
      <c r="Q29" s="67"/>
      <c r="R29" s="215">
        <v>50.45</v>
      </c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</row>
    <row r="30" spans="1:32" ht="21.75" customHeight="1" x14ac:dyDescent="0.2">
      <c r="A30" s="48">
        <v>21</v>
      </c>
      <c r="B30" s="53" t="s">
        <v>107</v>
      </c>
      <c r="C30" s="54" t="s">
        <v>108</v>
      </c>
      <c r="D30" s="55">
        <v>287.89999999999998</v>
      </c>
      <c r="E30" s="55">
        <f t="shared" si="0"/>
        <v>514.28838951310865</v>
      </c>
      <c r="F30" s="56">
        <f>O30/N30/1000</f>
        <v>514.28838951310865</v>
      </c>
      <c r="G30" s="55">
        <f t="shared" si="2"/>
        <v>245.23550096754056</v>
      </c>
      <c r="H30" s="57">
        <f>P30/N30/1000</f>
        <v>82.426502902621721</v>
      </c>
      <c r="I30" s="58">
        <f t="shared" si="1"/>
        <v>0.16027292193132578</v>
      </c>
      <c r="J30" s="206"/>
      <c r="K30" s="39"/>
      <c r="L30" s="67"/>
      <c r="M30" s="67"/>
      <c r="N30" s="68">
        <v>106.8</v>
      </c>
      <c r="O30" s="68">
        <f>O29-O31</f>
        <v>54926000</v>
      </c>
      <c r="P30" s="202">
        <f>P29-P31</f>
        <v>8803150.5099999998</v>
      </c>
      <c r="Q30" s="67"/>
      <c r="R30" s="215">
        <v>365.38</v>
      </c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</row>
    <row r="31" spans="1:32" ht="24.75" customHeight="1" x14ac:dyDescent="0.2">
      <c r="A31" s="48">
        <v>22</v>
      </c>
      <c r="B31" s="53" t="s">
        <v>109</v>
      </c>
      <c r="C31" s="54" t="s">
        <v>92</v>
      </c>
      <c r="D31" s="55">
        <v>2558.64</v>
      </c>
      <c r="E31" s="55">
        <f t="shared" si="0"/>
        <v>2297.4588938714501</v>
      </c>
      <c r="F31" s="56">
        <f>O31/M31</f>
        <v>2297.4588938714501</v>
      </c>
      <c r="G31" s="55">
        <f t="shared" si="2"/>
        <v>1649.7099999999998</v>
      </c>
      <c r="H31" s="57">
        <f>P31/M31</f>
        <v>0</v>
      </c>
      <c r="I31" s="58">
        <f t="shared" si="1"/>
        <v>0</v>
      </c>
      <c r="J31" s="206"/>
      <c r="K31" s="39"/>
      <c r="L31" s="67"/>
      <c r="M31" s="69">
        <v>1338</v>
      </c>
      <c r="N31" s="68"/>
      <c r="O31" s="68">
        <v>3074000</v>
      </c>
      <c r="P31" s="70">
        <v>0</v>
      </c>
      <c r="Q31" s="67"/>
      <c r="R31" s="215">
        <v>2390.4899999999998</v>
      </c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</row>
    <row r="32" spans="1:32" ht="22.5" customHeight="1" x14ac:dyDescent="0.2">
      <c r="A32" s="41"/>
      <c r="B32" s="41"/>
      <c r="C32" s="41"/>
      <c r="D32" s="41"/>
      <c r="E32" s="41"/>
      <c r="F32" s="41"/>
      <c r="G32" s="41"/>
      <c r="H32" s="41"/>
      <c r="I32" s="41"/>
      <c r="J32" s="39"/>
      <c r="K32" s="39"/>
      <c r="L32" s="73"/>
      <c r="M32" s="74"/>
      <c r="N32" s="74"/>
      <c r="O32" s="75"/>
      <c r="P32" s="75"/>
      <c r="Q32" s="74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</row>
    <row r="33" spans="1:32" ht="22.5" customHeight="1" x14ac:dyDescent="0.2">
      <c r="A33" s="41"/>
      <c r="B33" s="41"/>
      <c r="C33" s="41"/>
      <c r="D33" s="41"/>
      <c r="E33" s="41"/>
      <c r="F33" s="41"/>
      <c r="G33" s="41"/>
      <c r="H33" s="41"/>
      <c r="I33" s="41"/>
      <c r="J33" s="39"/>
      <c r="K33" s="39"/>
      <c r="L33" s="39"/>
      <c r="M33" s="39"/>
      <c r="N33" s="39"/>
      <c r="O33" s="72"/>
      <c r="P33" s="72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</row>
    <row r="34" spans="1:32" ht="16.5" customHeight="1" x14ac:dyDescent="0.2">
      <c r="A34" s="76"/>
      <c r="B34" s="35"/>
      <c r="C34" s="35"/>
      <c r="D34" s="35"/>
      <c r="E34" s="35"/>
      <c r="F34" s="35"/>
      <c r="G34" s="35"/>
      <c r="H34" s="35"/>
      <c r="I34" s="35"/>
      <c r="J34" s="39"/>
      <c r="K34" s="39"/>
      <c r="L34" s="39"/>
      <c r="M34" s="39"/>
      <c r="N34" s="39"/>
      <c r="O34" s="72"/>
      <c r="P34" s="72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</row>
    <row r="35" spans="1:32" ht="45.75" customHeight="1" x14ac:dyDescent="0.25">
      <c r="A35" s="242" t="s">
        <v>186</v>
      </c>
      <c r="B35" s="242"/>
      <c r="C35" s="242"/>
      <c r="D35" s="36"/>
      <c r="E35" s="243" t="s">
        <v>187</v>
      </c>
      <c r="F35" s="243"/>
      <c r="G35" s="34"/>
      <c r="H35" s="35"/>
      <c r="I35" s="35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</row>
    <row r="36" spans="1:32" ht="15.75" x14ac:dyDescent="0.2">
      <c r="A36" s="222" t="s">
        <v>48</v>
      </c>
      <c r="B36" s="222"/>
      <c r="C36" s="77"/>
      <c r="D36" s="78"/>
      <c r="E36" s="244" t="s">
        <v>49</v>
      </c>
      <c r="F36" s="244"/>
      <c r="G36" s="37" t="s">
        <v>50</v>
      </c>
      <c r="H36" s="35"/>
      <c r="I36" s="35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</row>
    <row r="37" spans="1:32" ht="22.5" customHeight="1" x14ac:dyDescent="0.2">
      <c r="A37" s="79"/>
      <c r="B37" s="79"/>
      <c r="C37" s="77"/>
      <c r="D37" s="35"/>
      <c r="E37" s="35"/>
      <c r="F37" s="35"/>
      <c r="G37" s="35"/>
      <c r="H37" s="35"/>
      <c r="I37" s="35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ht="22.5" customHeight="1" x14ac:dyDescent="0.2">
      <c r="A38" s="79"/>
      <c r="B38" s="79"/>
      <c r="C38" s="77"/>
      <c r="D38" s="35"/>
      <c r="E38" s="35"/>
      <c r="F38" s="35"/>
      <c r="G38" s="35"/>
      <c r="H38" s="35"/>
      <c r="I38" s="35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ht="22.5" customHeight="1" x14ac:dyDescent="0.2">
      <c r="A39" s="79"/>
      <c r="B39" s="79"/>
      <c r="C39" s="77"/>
      <c r="D39" s="35"/>
      <c r="E39" s="35"/>
      <c r="F39" s="35"/>
      <c r="G39" s="35"/>
      <c r="H39" s="35"/>
      <c r="I39" s="35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ht="15.75" x14ac:dyDescent="0.2">
      <c r="A40" s="208" t="s">
        <v>51</v>
      </c>
      <c r="B40" s="208"/>
      <c r="C40" s="77"/>
      <c r="D40" s="34"/>
      <c r="E40" s="35"/>
      <c r="F40" s="35"/>
      <c r="G40" s="35"/>
      <c r="H40" s="35"/>
      <c r="I40" s="35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ht="15.75" x14ac:dyDescent="0.2">
      <c r="A41" s="222" t="s">
        <v>52</v>
      </c>
      <c r="B41" s="222"/>
      <c r="C41" s="77"/>
      <c r="D41" s="37" t="s">
        <v>50</v>
      </c>
      <c r="E41" s="35"/>
      <c r="F41" s="35"/>
      <c r="G41" s="35"/>
      <c r="H41" s="35"/>
      <c r="I41" s="35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ht="15.75" x14ac:dyDescent="0.2">
      <c r="A42" s="77"/>
      <c r="B42" s="77"/>
      <c r="C42" s="77"/>
      <c r="D42" s="35"/>
      <c r="E42" s="35"/>
      <c r="F42" s="35"/>
      <c r="G42" s="35"/>
      <c r="H42" s="35"/>
      <c r="I42" s="35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2" ht="15.75" x14ac:dyDescent="0.2">
      <c r="A43" s="77"/>
      <c r="B43" s="77"/>
      <c r="C43" s="77"/>
      <c r="D43" s="35"/>
      <c r="E43" s="35"/>
      <c r="F43" s="35"/>
      <c r="G43" s="35"/>
      <c r="H43" s="35"/>
      <c r="I43" s="35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</row>
    <row r="44" spans="1:32" ht="15.7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</row>
    <row r="45" spans="1:32" ht="45" customHeight="1" x14ac:dyDescent="0.2">
      <c r="A45" s="35"/>
      <c r="B45" s="35"/>
      <c r="C45" s="35"/>
      <c r="D45" s="80" t="s">
        <v>111</v>
      </c>
      <c r="E45" s="80" t="s">
        <v>112</v>
      </c>
      <c r="F45" s="81" t="s">
        <v>113</v>
      </c>
      <c r="G45" s="82" t="s">
        <v>188</v>
      </c>
      <c r="H45" s="83" t="s">
        <v>115</v>
      </c>
      <c r="I45" s="35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</row>
    <row r="46" spans="1:32" ht="15.75" x14ac:dyDescent="0.2">
      <c r="A46" s="35"/>
      <c r="B46" s="35"/>
      <c r="C46" s="35"/>
      <c r="D46" s="35"/>
      <c r="E46" s="35"/>
      <c r="F46" s="35"/>
      <c r="G46" s="84" t="s">
        <v>116</v>
      </c>
      <c r="H46" s="35"/>
      <c r="I46" s="35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</row>
    <row r="47" spans="1:32" x14ac:dyDescent="0.2">
      <c r="A47" s="41"/>
      <c r="B47" s="41"/>
      <c r="C47" s="41"/>
      <c r="D47" s="41"/>
      <c r="E47" s="41"/>
      <c r="F47" s="41"/>
      <c r="G47" s="41"/>
      <c r="H47" s="41"/>
      <c r="I47" s="41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</row>
    <row r="48" spans="1:32" x14ac:dyDescent="0.2">
      <c r="A48" s="41"/>
      <c r="B48" s="41"/>
      <c r="C48" s="41"/>
      <c r="D48" s="41"/>
      <c r="E48" s="41"/>
      <c r="F48" s="41"/>
      <c r="G48" s="41"/>
      <c r="H48" s="41"/>
      <c r="I48" s="41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</row>
    <row r="49" spans="1:32" x14ac:dyDescent="0.2">
      <c r="A49" s="41"/>
      <c r="B49" s="41"/>
      <c r="C49" s="41"/>
      <c r="D49" s="41"/>
      <c r="E49" s="41"/>
      <c r="F49" s="41"/>
      <c r="G49" s="41"/>
      <c r="H49" s="41"/>
      <c r="I49" s="41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</row>
    <row r="50" spans="1:32" x14ac:dyDescent="0.2">
      <c r="A50" s="41"/>
      <c r="B50" s="41"/>
      <c r="C50" s="41"/>
      <c r="D50" s="41"/>
      <c r="E50" s="41"/>
      <c r="F50" s="41"/>
      <c r="G50" s="41"/>
      <c r="H50" s="41"/>
      <c r="I50" s="41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</row>
    <row r="51" spans="1:32" x14ac:dyDescent="0.2">
      <c r="A51" s="41"/>
      <c r="B51" s="41"/>
      <c r="C51" s="41"/>
      <c r="D51" s="41"/>
      <c r="E51" s="41"/>
      <c r="F51" s="41"/>
      <c r="G51" s="41"/>
      <c r="H51" s="41"/>
      <c r="I51" s="41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</row>
    <row r="52" spans="1:32" x14ac:dyDescent="0.2">
      <c r="A52" s="41"/>
      <c r="B52" s="41"/>
      <c r="C52" s="41"/>
      <c r="D52" s="41"/>
      <c r="E52" s="41"/>
      <c r="F52" s="41"/>
      <c r="G52" s="41"/>
      <c r="H52" s="41"/>
      <c r="I52" s="41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</row>
    <row r="53" spans="1:32" x14ac:dyDescent="0.2">
      <c r="A53" s="41"/>
      <c r="B53" s="41"/>
      <c r="C53" s="41"/>
      <c r="D53" s="41"/>
      <c r="E53" s="41"/>
      <c r="F53" s="41"/>
      <c r="G53" s="41"/>
      <c r="H53" s="41"/>
      <c r="I53" s="41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</row>
    <row r="54" spans="1:32" x14ac:dyDescent="0.2">
      <c r="A54" s="41"/>
      <c r="B54" s="41"/>
      <c r="C54" s="41"/>
      <c r="D54" s="41"/>
      <c r="E54" s="41"/>
      <c r="F54" s="41"/>
      <c r="G54" s="41"/>
      <c r="H54" s="41"/>
      <c r="I54" s="41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</row>
    <row r="55" spans="1:32" x14ac:dyDescent="0.2">
      <c r="A55" s="41"/>
      <c r="B55" s="41"/>
      <c r="C55" s="41"/>
      <c r="D55" s="41"/>
      <c r="E55" s="41"/>
      <c r="F55" s="41"/>
      <c r="G55" s="41"/>
      <c r="H55" s="41"/>
      <c r="I55" s="41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</row>
    <row r="56" spans="1:32" x14ac:dyDescent="0.2">
      <c r="A56" s="41"/>
      <c r="B56" s="41"/>
      <c r="C56" s="41"/>
      <c r="D56" s="41"/>
      <c r="E56" s="41"/>
      <c r="F56" s="41"/>
      <c r="G56" s="41"/>
      <c r="H56" s="41"/>
      <c r="I56" s="41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</row>
    <row r="57" spans="1:32" x14ac:dyDescent="0.2">
      <c r="A57" s="41"/>
      <c r="B57" s="41"/>
      <c r="C57" s="41"/>
      <c r="D57" s="41"/>
      <c r="E57" s="41"/>
      <c r="F57" s="41"/>
      <c r="G57" s="41"/>
      <c r="H57" s="41"/>
      <c r="I57" s="41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</row>
    <row r="58" spans="1:32" x14ac:dyDescent="0.2">
      <c r="A58" s="41"/>
      <c r="B58" s="41"/>
      <c r="C58" s="41"/>
      <c r="D58" s="41"/>
      <c r="E58" s="41"/>
      <c r="F58" s="41"/>
      <c r="G58" s="41"/>
      <c r="H58" s="41"/>
      <c r="I58" s="41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</row>
    <row r="59" spans="1:32" x14ac:dyDescent="0.2">
      <c r="A59" s="41"/>
      <c r="B59" s="41"/>
      <c r="C59" s="41"/>
      <c r="D59" s="41"/>
      <c r="E59" s="41"/>
      <c r="F59" s="41"/>
      <c r="G59" s="41"/>
      <c r="H59" s="41"/>
      <c r="I59" s="41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</row>
    <row r="60" spans="1:32" x14ac:dyDescent="0.2">
      <c r="A60" s="41"/>
      <c r="B60" s="41"/>
      <c r="C60" s="41"/>
      <c r="D60" s="41"/>
      <c r="E60" s="41"/>
      <c r="F60" s="41"/>
      <c r="G60" s="41"/>
      <c r="H60" s="41"/>
      <c r="I60" s="41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</row>
    <row r="61" spans="1:32" x14ac:dyDescent="0.2">
      <c r="A61" s="41"/>
      <c r="B61" s="41"/>
      <c r="C61" s="41"/>
      <c r="D61" s="41"/>
      <c r="E61" s="41"/>
      <c r="F61" s="41"/>
      <c r="G61" s="41"/>
      <c r="H61" s="41"/>
      <c r="I61" s="41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</row>
    <row r="62" spans="1:32" x14ac:dyDescent="0.2">
      <c r="A62" s="41"/>
      <c r="B62" s="41"/>
      <c r="C62" s="41"/>
      <c r="D62" s="41"/>
      <c r="E62" s="41"/>
      <c r="F62" s="41"/>
      <c r="G62" s="41"/>
      <c r="H62" s="41"/>
      <c r="I62" s="41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</row>
    <row r="63" spans="1:32" x14ac:dyDescent="0.2">
      <c r="A63" s="41"/>
      <c r="B63" s="41"/>
      <c r="C63" s="41"/>
      <c r="D63" s="41"/>
      <c r="E63" s="41"/>
      <c r="F63" s="41"/>
      <c r="G63" s="41"/>
      <c r="H63" s="41"/>
      <c r="I63" s="41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</row>
    <row r="64" spans="1:32" x14ac:dyDescent="0.2">
      <c r="A64" s="41"/>
      <c r="B64" s="41"/>
      <c r="C64" s="41"/>
      <c r="D64" s="41"/>
      <c r="E64" s="41"/>
      <c r="F64" s="41"/>
      <c r="G64" s="41"/>
      <c r="H64" s="41"/>
      <c r="I64" s="41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</row>
    <row r="65" spans="1:32" x14ac:dyDescent="0.2">
      <c r="A65" s="41"/>
      <c r="B65" s="41"/>
      <c r="C65" s="41"/>
      <c r="D65" s="41"/>
      <c r="E65" s="41"/>
      <c r="F65" s="41"/>
      <c r="G65" s="41"/>
      <c r="H65" s="41"/>
      <c r="I65" s="41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</row>
    <row r="66" spans="1:32" x14ac:dyDescent="0.2">
      <c r="A66" s="41"/>
      <c r="B66" s="41"/>
      <c r="C66" s="41"/>
      <c r="D66" s="41"/>
      <c r="E66" s="41"/>
      <c r="F66" s="41"/>
      <c r="G66" s="41"/>
      <c r="H66" s="41"/>
      <c r="I66" s="41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</row>
    <row r="67" spans="1:32" x14ac:dyDescent="0.2">
      <c r="A67" s="41"/>
      <c r="B67" s="41"/>
      <c r="C67" s="41"/>
      <c r="D67" s="41"/>
      <c r="E67" s="41"/>
      <c r="F67" s="41"/>
      <c r="G67" s="41"/>
      <c r="H67" s="41"/>
      <c r="I67" s="41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</row>
    <row r="68" spans="1:32" x14ac:dyDescent="0.2">
      <c r="A68" s="41"/>
      <c r="B68" s="41"/>
      <c r="C68" s="41"/>
      <c r="D68" s="41"/>
      <c r="E68" s="41"/>
      <c r="F68" s="41"/>
      <c r="G68" s="41"/>
      <c r="H68" s="41"/>
      <c r="I68" s="41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</row>
    <row r="69" spans="1:32" x14ac:dyDescent="0.2">
      <c r="A69" s="41"/>
      <c r="B69" s="41"/>
      <c r="C69" s="41"/>
      <c r="D69" s="41"/>
      <c r="E69" s="41"/>
      <c r="F69" s="41"/>
      <c r="G69" s="41"/>
      <c r="H69" s="41"/>
      <c r="I69" s="41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</row>
    <row r="70" spans="1:32" x14ac:dyDescent="0.2">
      <c r="A70" s="41"/>
      <c r="B70" s="41"/>
      <c r="C70" s="41"/>
      <c r="D70" s="41"/>
      <c r="E70" s="41"/>
      <c r="F70" s="41"/>
      <c r="G70" s="41"/>
      <c r="H70" s="41"/>
      <c r="I70" s="41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</row>
    <row r="71" spans="1:32" x14ac:dyDescent="0.2">
      <c r="A71" s="41"/>
      <c r="B71" s="41"/>
      <c r="C71" s="41"/>
      <c r="D71" s="41"/>
      <c r="E71" s="41"/>
      <c r="F71" s="41"/>
      <c r="G71" s="41"/>
      <c r="H71" s="41"/>
      <c r="I71" s="41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</row>
    <row r="72" spans="1:32" x14ac:dyDescent="0.2">
      <c r="A72" s="41"/>
      <c r="B72" s="41"/>
      <c r="C72" s="41"/>
      <c r="D72" s="41"/>
      <c r="E72" s="41"/>
      <c r="F72" s="41"/>
      <c r="G72" s="41"/>
      <c r="H72" s="41"/>
      <c r="I72" s="41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</row>
    <row r="73" spans="1:32" x14ac:dyDescent="0.2">
      <c r="A73" s="41"/>
      <c r="B73" s="41"/>
      <c r="C73" s="41"/>
      <c r="D73" s="41"/>
      <c r="E73" s="41"/>
      <c r="F73" s="41"/>
      <c r="G73" s="41"/>
      <c r="H73" s="41"/>
      <c r="I73" s="41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</row>
    <row r="74" spans="1:32" x14ac:dyDescent="0.2">
      <c r="A74" s="41"/>
      <c r="B74" s="41"/>
      <c r="C74" s="41"/>
      <c r="D74" s="41"/>
      <c r="E74" s="41"/>
      <c r="F74" s="41"/>
      <c r="G74" s="41"/>
      <c r="H74" s="41"/>
      <c r="I74" s="41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</row>
    <row r="75" spans="1:32" x14ac:dyDescent="0.2">
      <c r="A75" s="41"/>
      <c r="B75" s="41"/>
      <c r="C75" s="41"/>
      <c r="D75" s="41"/>
      <c r="E75" s="41"/>
      <c r="F75" s="41"/>
      <c r="G75" s="41"/>
      <c r="H75" s="41"/>
      <c r="I75" s="41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</row>
    <row r="76" spans="1:32" x14ac:dyDescent="0.2">
      <c r="A76" s="41"/>
      <c r="B76" s="41"/>
      <c r="C76" s="41"/>
      <c r="D76" s="41"/>
      <c r="E76" s="41"/>
      <c r="F76" s="41"/>
      <c r="G76" s="41"/>
      <c r="H76" s="41"/>
      <c r="I76" s="41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</row>
    <row r="77" spans="1:32" x14ac:dyDescent="0.2">
      <c r="A77" s="41"/>
      <c r="B77" s="41"/>
      <c r="C77" s="41"/>
      <c r="D77" s="41"/>
      <c r="E77" s="41"/>
      <c r="F77" s="41"/>
      <c r="G77" s="41"/>
      <c r="H77" s="41"/>
      <c r="I77" s="41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</row>
    <row r="78" spans="1:32" x14ac:dyDescent="0.2">
      <c r="A78" s="41"/>
      <c r="B78" s="41"/>
      <c r="C78" s="41"/>
      <c r="D78" s="41"/>
      <c r="E78" s="41"/>
      <c r="F78" s="41"/>
      <c r="G78" s="41"/>
      <c r="H78" s="41"/>
      <c r="I78" s="41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</row>
    <row r="79" spans="1:32" x14ac:dyDescent="0.2">
      <c r="A79" s="41"/>
      <c r="B79" s="41"/>
      <c r="C79" s="41"/>
      <c r="D79" s="41"/>
      <c r="E79" s="41"/>
      <c r="F79" s="41"/>
      <c r="G79" s="41"/>
      <c r="H79" s="41"/>
      <c r="I79" s="41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</row>
    <row r="80" spans="1:32" x14ac:dyDescent="0.2">
      <c r="A80" s="41"/>
      <c r="B80" s="41"/>
      <c r="C80" s="41"/>
      <c r="D80" s="41"/>
      <c r="E80" s="41"/>
      <c r="F80" s="41"/>
      <c r="G80" s="41"/>
      <c r="H80" s="41"/>
      <c r="I80" s="41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</row>
    <row r="81" spans="1:32" x14ac:dyDescent="0.2">
      <c r="A81" s="41"/>
      <c r="B81" s="41"/>
      <c r="C81" s="41"/>
      <c r="D81" s="41"/>
      <c r="E81" s="41"/>
      <c r="F81" s="41"/>
      <c r="G81" s="41"/>
      <c r="H81" s="41"/>
      <c r="I81" s="41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</row>
    <row r="82" spans="1:32" x14ac:dyDescent="0.2">
      <c r="A82" s="41"/>
      <c r="B82" s="41"/>
      <c r="C82" s="41"/>
      <c r="D82" s="41"/>
      <c r="E82" s="41"/>
      <c r="F82" s="41"/>
      <c r="G82" s="41"/>
      <c r="H82" s="41"/>
      <c r="I82" s="41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</row>
    <row r="83" spans="1:32" x14ac:dyDescent="0.2">
      <c r="A83" s="41"/>
      <c r="B83" s="41"/>
      <c r="C83" s="41"/>
      <c r="D83" s="41"/>
      <c r="E83" s="41"/>
      <c r="F83" s="41"/>
      <c r="G83" s="41"/>
      <c r="H83" s="41"/>
      <c r="I83" s="41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</row>
    <row r="84" spans="1:32" x14ac:dyDescent="0.2">
      <c r="A84" s="41"/>
      <c r="B84" s="41"/>
      <c r="C84" s="41"/>
      <c r="D84" s="41"/>
      <c r="E84" s="41"/>
      <c r="F84" s="41"/>
      <c r="G84" s="41"/>
      <c r="H84" s="41"/>
      <c r="I84" s="41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</row>
    <row r="85" spans="1:32" x14ac:dyDescent="0.2">
      <c r="A85" s="41"/>
      <c r="B85" s="41"/>
      <c r="C85" s="41"/>
      <c r="D85" s="41"/>
      <c r="E85" s="41"/>
      <c r="F85" s="41"/>
      <c r="G85" s="41"/>
      <c r="H85" s="41"/>
      <c r="I85" s="41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</row>
    <row r="86" spans="1:32" x14ac:dyDescent="0.2">
      <c r="A86" s="41"/>
      <c r="B86" s="41"/>
      <c r="C86" s="41"/>
      <c r="D86" s="41"/>
      <c r="E86" s="41"/>
      <c r="F86" s="41"/>
      <c r="G86" s="41"/>
      <c r="H86" s="41"/>
      <c r="I86" s="41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</row>
    <row r="87" spans="1:32" x14ac:dyDescent="0.2">
      <c r="A87" s="41"/>
      <c r="B87" s="41"/>
      <c r="C87" s="41"/>
      <c r="D87" s="41"/>
      <c r="E87" s="41"/>
      <c r="F87" s="41"/>
      <c r="G87" s="41"/>
      <c r="H87" s="41"/>
      <c r="I87" s="41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</row>
    <row r="88" spans="1:32" x14ac:dyDescent="0.2">
      <c r="A88" s="41"/>
      <c r="B88" s="41"/>
      <c r="C88" s="41"/>
      <c r="D88" s="41"/>
      <c r="E88" s="41"/>
      <c r="F88" s="41"/>
      <c r="G88" s="41"/>
      <c r="H88" s="41"/>
      <c r="I88" s="41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</row>
    <row r="89" spans="1:32" x14ac:dyDescent="0.2">
      <c r="A89" s="41"/>
      <c r="B89" s="41"/>
      <c r="C89" s="41"/>
      <c r="D89" s="41"/>
      <c r="E89" s="41"/>
      <c r="F89" s="41"/>
      <c r="G89" s="41"/>
      <c r="H89" s="41"/>
      <c r="I89" s="41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</row>
    <row r="90" spans="1:32" x14ac:dyDescent="0.2">
      <c r="A90" s="41"/>
      <c r="B90" s="41"/>
      <c r="C90" s="41"/>
      <c r="D90" s="41"/>
      <c r="E90" s="41"/>
      <c r="F90" s="41"/>
      <c r="G90" s="41"/>
      <c r="H90" s="41"/>
      <c r="I90" s="41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</row>
    <row r="91" spans="1:32" x14ac:dyDescent="0.2">
      <c r="A91" s="41"/>
      <c r="B91" s="41"/>
      <c r="C91" s="41"/>
      <c r="D91" s="41"/>
      <c r="E91" s="41"/>
      <c r="F91" s="41"/>
      <c r="G91" s="41"/>
      <c r="H91" s="41"/>
      <c r="I91" s="41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</row>
    <row r="92" spans="1:32" x14ac:dyDescent="0.2">
      <c r="A92" s="41"/>
      <c r="B92" s="41"/>
      <c r="C92" s="41"/>
      <c r="D92" s="41"/>
      <c r="E92" s="41"/>
      <c r="F92" s="41"/>
      <c r="G92" s="41"/>
      <c r="H92" s="41"/>
      <c r="I92" s="41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</row>
    <row r="93" spans="1:32" x14ac:dyDescent="0.2">
      <c r="A93" s="41"/>
      <c r="B93" s="41"/>
      <c r="C93" s="41"/>
      <c r="D93" s="41"/>
      <c r="E93" s="41"/>
      <c r="F93" s="41"/>
      <c r="G93" s="41"/>
      <c r="H93" s="41"/>
      <c r="I93" s="41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</row>
    <row r="94" spans="1:32" x14ac:dyDescent="0.2">
      <c r="A94" s="41"/>
      <c r="B94" s="41"/>
      <c r="C94" s="41"/>
      <c r="D94" s="41"/>
      <c r="E94" s="41"/>
      <c r="F94" s="41"/>
      <c r="G94" s="41"/>
      <c r="H94" s="41"/>
      <c r="I94" s="41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</row>
    <row r="95" spans="1:32" x14ac:dyDescent="0.2">
      <c r="A95" s="41"/>
      <c r="B95" s="41"/>
      <c r="C95" s="41"/>
      <c r="D95" s="41"/>
      <c r="E95" s="41"/>
      <c r="F95" s="41"/>
      <c r="G95" s="41"/>
      <c r="H95" s="41"/>
      <c r="I95" s="41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</row>
    <row r="96" spans="1:32" x14ac:dyDescent="0.2">
      <c r="A96" s="41"/>
      <c r="B96" s="41"/>
      <c r="C96" s="41"/>
      <c r="D96" s="41"/>
      <c r="E96" s="41"/>
      <c r="F96" s="41"/>
      <c r="G96" s="41"/>
      <c r="H96" s="41"/>
      <c r="I96" s="41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</row>
    <row r="97" spans="1:32" x14ac:dyDescent="0.2">
      <c r="A97" s="41"/>
      <c r="B97" s="41"/>
      <c r="C97" s="41"/>
      <c r="D97" s="41"/>
      <c r="E97" s="41"/>
      <c r="F97" s="41"/>
      <c r="G97" s="41"/>
      <c r="H97" s="41"/>
      <c r="I97" s="41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</row>
    <row r="98" spans="1:32" x14ac:dyDescent="0.2">
      <c r="A98" s="41"/>
      <c r="B98" s="41"/>
      <c r="C98" s="41"/>
      <c r="D98" s="41"/>
      <c r="E98" s="41"/>
      <c r="F98" s="41"/>
      <c r="G98" s="41"/>
      <c r="H98" s="41"/>
      <c r="I98" s="41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</row>
    <row r="99" spans="1:32" x14ac:dyDescent="0.2">
      <c r="A99" s="41"/>
      <c r="B99" s="41"/>
      <c r="C99" s="41"/>
      <c r="D99" s="41"/>
      <c r="E99" s="41"/>
      <c r="F99" s="41"/>
      <c r="G99" s="41"/>
      <c r="H99" s="41"/>
      <c r="I99" s="41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</row>
    <row r="100" spans="1:32" x14ac:dyDescent="0.2">
      <c r="A100" s="41"/>
      <c r="B100" s="41"/>
      <c r="C100" s="41"/>
      <c r="D100" s="41"/>
      <c r="E100" s="41"/>
      <c r="F100" s="41"/>
      <c r="G100" s="41"/>
      <c r="H100" s="41"/>
      <c r="I100" s="41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</row>
    <row r="101" spans="1:32" x14ac:dyDescent="0.2">
      <c r="A101" s="41"/>
      <c r="B101" s="41"/>
      <c r="C101" s="41"/>
      <c r="D101" s="41"/>
      <c r="E101" s="41"/>
      <c r="F101" s="41"/>
      <c r="G101" s="41"/>
      <c r="H101" s="41"/>
      <c r="I101" s="41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</row>
    <row r="102" spans="1:32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</row>
    <row r="103" spans="1:32" x14ac:dyDescent="0.2">
      <c r="A103" s="41"/>
      <c r="B103" s="41"/>
      <c r="C103" s="41"/>
      <c r="D103" s="41"/>
      <c r="E103" s="41"/>
      <c r="F103" s="41"/>
      <c r="G103" s="41"/>
      <c r="H103" s="41"/>
      <c r="I103" s="41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</row>
    <row r="104" spans="1:32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</row>
    <row r="105" spans="1:32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</row>
    <row r="106" spans="1:32" x14ac:dyDescent="0.2">
      <c r="A106" s="41"/>
      <c r="B106" s="41"/>
      <c r="C106" s="41"/>
      <c r="D106" s="41"/>
      <c r="E106" s="41"/>
      <c r="F106" s="41"/>
      <c r="G106" s="41"/>
      <c r="H106" s="41"/>
      <c r="I106" s="41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</row>
    <row r="107" spans="1:32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</row>
    <row r="108" spans="1:32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</row>
    <row r="109" spans="1:32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</row>
    <row r="110" spans="1:32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</row>
    <row r="111" spans="1:32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</row>
    <row r="112" spans="1:32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</row>
    <row r="113" spans="1:32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</row>
    <row r="114" spans="1:32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</row>
    <row r="115" spans="1:32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</row>
    <row r="116" spans="1:32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</row>
    <row r="117" spans="1:32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</row>
    <row r="118" spans="1:32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</row>
    <row r="119" spans="1:32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</row>
    <row r="120" spans="1:32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</row>
    <row r="121" spans="1:32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</row>
    <row r="122" spans="1:32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</row>
    <row r="123" spans="1:32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</row>
    <row r="124" spans="1:32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</row>
    <row r="125" spans="1:32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</row>
    <row r="126" spans="1:32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</row>
    <row r="127" spans="1:32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</row>
    <row r="128" spans="1:32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</row>
    <row r="129" spans="1:32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</row>
    <row r="130" spans="1:32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</row>
    <row r="131" spans="1:32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</row>
    <row r="132" spans="1:32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</row>
    <row r="133" spans="1:32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</row>
    <row r="134" spans="1:32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</row>
    <row r="135" spans="1:32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</row>
    <row r="136" spans="1:32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</row>
    <row r="137" spans="1:32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</row>
    <row r="138" spans="1:32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</row>
    <row r="139" spans="1:32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</row>
    <row r="140" spans="1:32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</row>
    <row r="141" spans="1:32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</row>
    <row r="142" spans="1:32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</row>
    <row r="143" spans="1:32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</row>
    <row r="144" spans="1:32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</row>
    <row r="145" spans="1:32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</row>
    <row r="146" spans="1:32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</row>
    <row r="147" spans="1:32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</row>
    <row r="148" spans="1:32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</row>
    <row r="149" spans="1:32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</row>
    <row r="150" spans="1:32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</row>
    <row r="151" spans="1:32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</row>
    <row r="152" spans="1:32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</row>
    <row r="153" spans="1:32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</row>
    <row r="154" spans="1:32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</row>
    <row r="155" spans="1:32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</row>
    <row r="156" spans="1:32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</row>
    <row r="157" spans="1:32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</row>
    <row r="158" spans="1:32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</row>
    <row r="159" spans="1:32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</row>
    <row r="160" spans="1:32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</row>
    <row r="161" spans="1:32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</row>
    <row r="162" spans="1:32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</row>
    <row r="163" spans="1:32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</row>
    <row r="164" spans="1:32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</row>
    <row r="165" spans="1:32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</row>
    <row r="166" spans="1:32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</row>
    <row r="167" spans="1:32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</row>
    <row r="168" spans="1:32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</row>
    <row r="169" spans="1:32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</row>
    <row r="170" spans="1:32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</row>
    <row r="171" spans="1:32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</row>
    <row r="172" spans="1:32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</row>
    <row r="173" spans="1:32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</row>
    <row r="174" spans="1:32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</row>
    <row r="175" spans="1:32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</row>
    <row r="176" spans="1:32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</row>
    <row r="177" spans="1:32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</row>
    <row r="178" spans="1:32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</row>
    <row r="179" spans="1:32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</row>
    <row r="180" spans="1:32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</row>
    <row r="181" spans="1:32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</row>
    <row r="182" spans="1:32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</row>
    <row r="183" spans="1:32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</row>
    <row r="184" spans="1:32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</row>
    <row r="185" spans="1:32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</row>
    <row r="186" spans="1:32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</row>
    <row r="187" spans="1:32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</row>
    <row r="188" spans="1:32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</row>
    <row r="189" spans="1:32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</row>
    <row r="190" spans="1:32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</row>
    <row r="191" spans="1:32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</row>
    <row r="192" spans="1:32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</row>
    <row r="193" spans="1:32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</row>
    <row r="194" spans="1:32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</row>
    <row r="195" spans="1:32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</row>
    <row r="196" spans="1:32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</row>
    <row r="197" spans="1:32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</row>
    <row r="198" spans="1:32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</row>
    <row r="199" spans="1:32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</row>
    <row r="200" spans="1:32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</row>
    <row r="201" spans="1:32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</row>
    <row r="202" spans="1:32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</row>
    <row r="203" spans="1:32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</row>
    <row r="204" spans="1:32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</row>
    <row r="205" spans="1:32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</row>
    <row r="206" spans="1:32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</row>
    <row r="207" spans="1:32" x14ac:dyDescent="0.2">
      <c r="A207" s="41"/>
      <c r="B207" s="41"/>
      <c r="C207" s="41"/>
      <c r="D207" s="41"/>
      <c r="E207" s="41"/>
      <c r="F207" s="41"/>
      <c r="G207" s="41"/>
      <c r="H207" s="41"/>
      <c r="I207" s="41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</row>
    <row r="208" spans="1:32" x14ac:dyDescent="0.2">
      <c r="A208" s="41"/>
      <c r="B208" s="41"/>
      <c r="C208" s="41"/>
      <c r="D208" s="41"/>
      <c r="E208" s="41"/>
      <c r="F208" s="41"/>
      <c r="G208" s="41"/>
      <c r="H208" s="41"/>
      <c r="I208" s="41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</row>
    <row r="209" spans="1:32" x14ac:dyDescent="0.2">
      <c r="A209" s="41"/>
      <c r="B209" s="41"/>
      <c r="C209" s="41"/>
      <c r="D209" s="41"/>
      <c r="E209" s="41"/>
      <c r="F209" s="41"/>
      <c r="G209" s="41"/>
      <c r="H209" s="41"/>
      <c r="I209" s="41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</row>
    <row r="210" spans="1:32" x14ac:dyDescent="0.2">
      <c r="A210" s="41"/>
      <c r="B210" s="41"/>
      <c r="C210" s="41"/>
      <c r="D210" s="41"/>
      <c r="E210" s="41"/>
      <c r="F210" s="41"/>
      <c r="G210" s="41"/>
      <c r="H210" s="41"/>
      <c r="I210" s="41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</row>
    <row r="211" spans="1:32" x14ac:dyDescent="0.2">
      <c r="A211" s="41"/>
      <c r="B211" s="41"/>
      <c r="C211" s="41"/>
      <c r="D211" s="41"/>
      <c r="E211" s="41"/>
      <c r="F211" s="41"/>
      <c r="G211" s="41"/>
      <c r="H211" s="41"/>
      <c r="I211" s="41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</row>
    <row r="212" spans="1:32" x14ac:dyDescent="0.2">
      <c r="A212" s="41"/>
      <c r="B212" s="41"/>
      <c r="C212" s="41"/>
      <c r="D212" s="41"/>
      <c r="E212" s="41"/>
      <c r="F212" s="41"/>
      <c r="G212" s="41"/>
      <c r="H212" s="41"/>
      <c r="I212" s="41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</row>
    <row r="213" spans="1:32" x14ac:dyDescent="0.2">
      <c r="A213" s="41"/>
      <c r="B213" s="41"/>
      <c r="C213" s="41"/>
      <c r="D213" s="41"/>
      <c r="E213" s="41"/>
      <c r="F213" s="41"/>
      <c r="G213" s="41"/>
      <c r="H213" s="41"/>
      <c r="I213" s="41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</row>
    <row r="214" spans="1:32" x14ac:dyDescent="0.2">
      <c r="A214" s="41"/>
      <c r="B214" s="41"/>
      <c r="C214" s="41"/>
      <c r="D214" s="41"/>
      <c r="E214" s="41"/>
      <c r="F214" s="41"/>
      <c r="G214" s="41"/>
      <c r="H214" s="41"/>
      <c r="I214" s="41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</row>
    <row r="215" spans="1:32" x14ac:dyDescent="0.2">
      <c r="A215" s="41"/>
      <c r="B215" s="41"/>
      <c r="C215" s="41"/>
      <c r="D215" s="41"/>
      <c r="E215" s="41"/>
      <c r="F215" s="41"/>
      <c r="G215" s="41"/>
      <c r="H215" s="41"/>
      <c r="I215" s="41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</row>
    <row r="216" spans="1:32" x14ac:dyDescent="0.2">
      <c r="A216" s="41"/>
      <c r="B216" s="41"/>
      <c r="C216" s="41"/>
      <c r="D216" s="41"/>
      <c r="E216" s="41"/>
      <c r="F216" s="41"/>
      <c r="G216" s="41"/>
      <c r="H216" s="41"/>
      <c r="I216" s="41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</row>
    <row r="217" spans="1:32" x14ac:dyDescent="0.2">
      <c r="A217" s="41"/>
      <c r="B217" s="41"/>
      <c r="C217" s="41"/>
      <c r="D217" s="41"/>
      <c r="E217" s="41"/>
      <c r="F217" s="41"/>
      <c r="G217" s="41"/>
      <c r="H217" s="41"/>
      <c r="I217" s="41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</row>
    <row r="218" spans="1:32" x14ac:dyDescent="0.2">
      <c r="A218" s="41"/>
      <c r="B218" s="41"/>
      <c r="C218" s="41"/>
      <c r="D218" s="41"/>
      <c r="E218" s="41"/>
      <c r="F218" s="41"/>
      <c r="G218" s="41"/>
      <c r="H218" s="41"/>
      <c r="I218" s="41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</row>
    <row r="219" spans="1:32" x14ac:dyDescent="0.2">
      <c r="A219" s="41"/>
      <c r="B219" s="41"/>
      <c r="C219" s="41"/>
      <c r="D219" s="41"/>
      <c r="E219" s="41"/>
      <c r="F219" s="41"/>
      <c r="G219" s="41"/>
      <c r="H219" s="41"/>
      <c r="I219" s="41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</row>
    <row r="220" spans="1:32" x14ac:dyDescent="0.2">
      <c r="A220" s="41"/>
      <c r="B220" s="41"/>
      <c r="C220" s="41"/>
      <c r="D220" s="41"/>
      <c r="E220" s="41"/>
      <c r="F220" s="41"/>
      <c r="G220" s="41"/>
      <c r="H220" s="41"/>
      <c r="I220" s="41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</row>
    <row r="221" spans="1:32" x14ac:dyDescent="0.2">
      <c r="A221" s="41"/>
      <c r="B221" s="41"/>
      <c r="C221" s="41"/>
      <c r="D221" s="41"/>
      <c r="E221" s="41"/>
      <c r="F221" s="41"/>
      <c r="G221" s="41"/>
      <c r="H221" s="41"/>
      <c r="I221" s="41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</row>
    <row r="222" spans="1:32" x14ac:dyDescent="0.2">
      <c r="A222" s="41"/>
      <c r="B222" s="41"/>
      <c r="C222" s="41"/>
      <c r="D222" s="41"/>
      <c r="E222" s="41"/>
      <c r="F222" s="41"/>
      <c r="G222" s="41"/>
      <c r="H222" s="41"/>
      <c r="I222" s="41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</row>
    <row r="223" spans="1:32" x14ac:dyDescent="0.2">
      <c r="A223" s="41"/>
      <c r="B223" s="41"/>
      <c r="C223" s="41"/>
      <c r="D223" s="41"/>
      <c r="E223" s="41"/>
      <c r="F223" s="41"/>
      <c r="G223" s="41"/>
      <c r="H223" s="41"/>
      <c r="I223" s="41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</row>
    <row r="224" spans="1:32" x14ac:dyDescent="0.2">
      <c r="A224" s="41"/>
      <c r="B224" s="41"/>
      <c r="C224" s="41"/>
      <c r="D224" s="41"/>
      <c r="E224" s="41"/>
      <c r="F224" s="41"/>
      <c r="G224" s="41"/>
      <c r="H224" s="41"/>
      <c r="I224" s="41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</row>
    <row r="225" spans="1:32" x14ac:dyDescent="0.2">
      <c r="A225" s="41"/>
      <c r="B225" s="41"/>
      <c r="C225" s="41"/>
      <c r="D225" s="41"/>
      <c r="E225" s="41"/>
      <c r="F225" s="41"/>
      <c r="G225" s="41"/>
      <c r="H225" s="41"/>
      <c r="I225" s="41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</row>
    <row r="226" spans="1:32" x14ac:dyDescent="0.2">
      <c r="A226" s="41"/>
      <c r="B226" s="41"/>
      <c r="C226" s="41"/>
      <c r="D226" s="41"/>
      <c r="E226" s="41"/>
      <c r="F226" s="41"/>
      <c r="G226" s="41"/>
      <c r="H226" s="41"/>
      <c r="I226" s="41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</row>
    <row r="227" spans="1:32" x14ac:dyDescent="0.2">
      <c r="A227" s="41"/>
      <c r="B227" s="41"/>
      <c r="C227" s="41"/>
      <c r="D227" s="41"/>
      <c r="E227" s="41"/>
      <c r="F227" s="41"/>
      <c r="G227" s="41"/>
      <c r="H227" s="41"/>
      <c r="I227" s="41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</row>
    <row r="228" spans="1:32" x14ac:dyDescent="0.2">
      <c r="A228" s="41"/>
      <c r="B228" s="41"/>
      <c r="C228" s="41"/>
      <c r="D228" s="41"/>
      <c r="E228" s="41"/>
      <c r="F228" s="41"/>
      <c r="G228" s="41"/>
      <c r="H228" s="41"/>
      <c r="I228" s="41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</row>
    <row r="229" spans="1:32" x14ac:dyDescent="0.2">
      <c r="A229" s="41"/>
      <c r="B229" s="41"/>
      <c r="C229" s="41"/>
      <c r="D229" s="41"/>
      <c r="E229" s="41"/>
      <c r="F229" s="41"/>
      <c r="G229" s="41"/>
      <c r="H229" s="41"/>
      <c r="I229" s="41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</row>
    <row r="230" spans="1:32" x14ac:dyDescent="0.2">
      <c r="A230" s="41"/>
      <c r="B230" s="41"/>
      <c r="C230" s="41"/>
      <c r="D230" s="41"/>
      <c r="E230" s="41"/>
      <c r="F230" s="41"/>
      <c r="G230" s="41"/>
      <c r="H230" s="41"/>
      <c r="I230" s="41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</row>
    <row r="231" spans="1:32" x14ac:dyDescent="0.2">
      <c r="A231" s="41"/>
      <c r="B231" s="41"/>
      <c r="C231" s="41"/>
      <c r="D231" s="41"/>
      <c r="E231" s="41"/>
      <c r="F231" s="41"/>
      <c r="G231" s="41"/>
      <c r="H231" s="41"/>
      <c r="I231" s="41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</row>
    <row r="232" spans="1:32" x14ac:dyDescent="0.2">
      <c r="A232" s="41"/>
      <c r="B232" s="41"/>
      <c r="C232" s="41"/>
      <c r="D232" s="41"/>
      <c r="E232" s="41"/>
      <c r="F232" s="41"/>
      <c r="G232" s="41"/>
      <c r="H232" s="41"/>
      <c r="I232" s="41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</row>
    <row r="233" spans="1:32" x14ac:dyDescent="0.2">
      <c r="A233" s="41"/>
      <c r="B233" s="41"/>
      <c r="C233" s="41"/>
      <c r="D233" s="41"/>
      <c r="E233" s="41"/>
      <c r="F233" s="41"/>
      <c r="G233" s="41"/>
      <c r="H233" s="41"/>
      <c r="I233" s="41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</row>
    <row r="234" spans="1:32" x14ac:dyDescent="0.2">
      <c r="A234" s="85"/>
      <c r="B234" s="85"/>
      <c r="C234" s="85"/>
      <c r="D234" s="85"/>
      <c r="E234" s="85"/>
      <c r="F234" s="85"/>
      <c r="G234" s="85"/>
      <c r="H234" s="85"/>
      <c r="I234" s="85"/>
    </row>
    <row r="235" spans="1:32" x14ac:dyDescent="0.2">
      <c r="A235" s="85"/>
      <c r="B235" s="85"/>
      <c r="C235" s="85"/>
      <c r="D235" s="85"/>
      <c r="E235" s="85"/>
      <c r="F235" s="85"/>
      <c r="G235" s="85"/>
      <c r="H235" s="85"/>
      <c r="I235" s="85"/>
    </row>
    <row r="236" spans="1:32" x14ac:dyDescent="0.2">
      <c r="A236" s="85"/>
      <c r="B236" s="85"/>
      <c r="C236" s="85"/>
      <c r="D236" s="85"/>
      <c r="E236" s="85"/>
      <c r="F236" s="85"/>
      <c r="G236" s="85"/>
      <c r="H236" s="85"/>
      <c r="I236" s="85"/>
    </row>
    <row r="237" spans="1:32" x14ac:dyDescent="0.2">
      <c r="A237" s="85"/>
      <c r="B237" s="85"/>
      <c r="C237" s="85"/>
      <c r="D237" s="85"/>
      <c r="E237" s="85"/>
      <c r="F237" s="85"/>
      <c r="G237" s="85"/>
      <c r="H237" s="85"/>
      <c r="I237" s="85"/>
    </row>
    <row r="238" spans="1:32" x14ac:dyDescent="0.2">
      <c r="A238" s="85"/>
      <c r="B238" s="85"/>
      <c r="C238" s="85"/>
      <c r="D238" s="85"/>
      <c r="E238" s="85"/>
      <c r="F238" s="85"/>
      <c r="G238" s="85"/>
      <c r="H238" s="85"/>
      <c r="I238" s="85"/>
    </row>
    <row r="239" spans="1:32" x14ac:dyDescent="0.2">
      <c r="A239" s="85"/>
      <c r="B239" s="85"/>
      <c r="C239" s="85"/>
      <c r="D239" s="85"/>
      <c r="E239" s="85"/>
      <c r="F239" s="85"/>
      <c r="G239" s="85"/>
      <c r="H239" s="85"/>
      <c r="I239" s="85"/>
    </row>
    <row r="240" spans="1:32" x14ac:dyDescent="0.2">
      <c r="A240" s="85"/>
      <c r="B240" s="85"/>
      <c r="C240" s="85"/>
      <c r="D240" s="85"/>
      <c r="E240" s="85"/>
      <c r="F240" s="85"/>
      <c r="G240" s="85"/>
      <c r="H240" s="85"/>
      <c r="I240" s="85"/>
    </row>
    <row r="241" spans="1:9" x14ac:dyDescent="0.2">
      <c r="A241" s="85"/>
      <c r="B241" s="85"/>
      <c r="C241" s="85"/>
      <c r="D241" s="85"/>
      <c r="E241" s="85"/>
      <c r="F241" s="85"/>
      <c r="G241" s="85"/>
      <c r="H241" s="85"/>
      <c r="I241" s="85"/>
    </row>
    <row r="242" spans="1:9" x14ac:dyDescent="0.2">
      <c r="A242" s="85"/>
      <c r="B242" s="85"/>
      <c r="C242" s="85"/>
      <c r="D242" s="85"/>
      <c r="E242" s="85"/>
      <c r="F242" s="85"/>
      <c r="G242" s="85"/>
      <c r="H242" s="85"/>
      <c r="I242" s="85"/>
    </row>
    <row r="243" spans="1:9" x14ac:dyDescent="0.2">
      <c r="A243" s="85"/>
      <c r="B243" s="85"/>
      <c r="C243" s="85"/>
      <c r="D243" s="85"/>
      <c r="E243" s="85"/>
      <c r="F243" s="85"/>
      <c r="G243" s="85"/>
      <c r="H243" s="85"/>
      <c r="I243" s="85"/>
    </row>
    <row r="244" spans="1:9" x14ac:dyDescent="0.2">
      <c r="A244" s="85"/>
      <c r="B244" s="85"/>
      <c r="C244" s="85"/>
      <c r="D244" s="85"/>
      <c r="E244" s="85"/>
      <c r="F244" s="85"/>
      <c r="G244" s="85"/>
      <c r="H244" s="85"/>
      <c r="I244" s="85"/>
    </row>
    <row r="245" spans="1:9" x14ac:dyDescent="0.2">
      <c r="A245" s="85"/>
      <c r="B245" s="85"/>
      <c r="C245" s="85"/>
      <c r="D245" s="85"/>
      <c r="E245" s="85"/>
      <c r="F245" s="85"/>
      <c r="G245" s="85"/>
      <c r="H245" s="85"/>
      <c r="I245" s="85"/>
    </row>
    <row r="246" spans="1:9" x14ac:dyDescent="0.2">
      <c r="A246" s="85"/>
      <c r="B246" s="85"/>
      <c r="C246" s="85"/>
      <c r="D246" s="85"/>
      <c r="E246" s="85"/>
      <c r="F246" s="85"/>
      <c r="G246" s="85"/>
      <c r="H246" s="85"/>
      <c r="I246" s="85"/>
    </row>
    <row r="247" spans="1:9" x14ac:dyDescent="0.2">
      <c r="A247" s="85"/>
      <c r="B247" s="85"/>
      <c r="C247" s="85"/>
      <c r="D247" s="85"/>
      <c r="E247" s="85"/>
      <c r="F247" s="85"/>
      <c r="G247" s="85"/>
      <c r="H247" s="85"/>
      <c r="I247" s="85"/>
    </row>
    <row r="248" spans="1:9" x14ac:dyDescent="0.2">
      <c r="A248" s="85"/>
      <c r="B248" s="85"/>
      <c r="C248" s="85"/>
      <c r="D248" s="85"/>
      <c r="E248" s="85"/>
      <c r="F248" s="85"/>
      <c r="G248" s="85"/>
      <c r="H248" s="85"/>
      <c r="I248" s="85"/>
    </row>
    <row r="249" spans="1:9" x14ac:dyDescent="0.2">
      <c r="A249" s="85"/>
      <c r="B249" s="85"/>
      <c r="C249" s="85"/>
      <c r="D249" s="85"/>
      <c r="E249" s="85"/>
      <c r="F249" s="85"/>
      <c r="G249" s="85"/>
      <c r="H249" s="85"/>
      <c r="I249" s="85"/>
    </row>
    <row r="250" spans="1:9" x14ac:dyDescent="0.2">
      <c r="A250" s="85"/>
      <c r="B250" s="85"/>
      <c r="C250" s="85"/>
      <c r="D250" s="85"/>
      <c r="E250" s="85"/>
      <c r="F250" s="85"/>
      <c r="G250" s="85"/>
      <c r="H250" s="85"/>
      <c r="I250" s="85"/>
    </row>
    <row r="251" spans="1:9" x14ac:dyDescent="0.2">
      <c r="A251" s="85"/>
      <c r="B251" s="85"/>
      <c r="C251" s="85"/>
      <c r="D251" s="85"/>
      <c r="E251" s="85"/>
      <c r="F251" s="85"/>
      <c r="G251" s="85"/>
      <c r="H251" s="85"/>
      <c r="I251" s="85"/>
    </row>
    <row r="252" spans="1:9" x14ac:dyDescent="0.2">
      <c r="A252" s="85"/>
      <c r="B252" s="85"/>
      <c r="C252" s="85"/>
      <c r="D252" s="85"/>
      <c r="E252" s="85"/>
      <c r="F252" s="85"/>
      <c r="G252" s="85"/>
      <c r="H252" s="85"/>
      <c r="I252" s="85"/>
    </row>
    <row r="253" spans="1:9" x14ac:dyDescent="0.2">
      <c r="A253" s="85"/>
      <c r="B253" s="85"/>
      <c r="C253" s="85"/>
      <c r="D253" s="85"/>
      <c r="E253" s="85"/>
      <c r="F253" s="85"/>
      <c r="G253" s="85"/>
      <c r="H253" s="85"/>
      <c r="I253" s="85"/>
    </row>
    <row r="254" spans="1:9" x14ac:dyDescent="0.2">
      <c r="A254" s="85"/>
      <c r="B254" s="85"/>
      <c r="C254" s="85"/>
      <c r="D254" s="85"/>
      <c r="E254" s="85"/>
      <c r="F254" s="85"/>
      <c r="G254" s="85"/>
      <c r="H254" s="85"/>
      <c r="I254" s="85"/>
    </row>
    <row r="255" spans="1:9" x14ac:dyDescent="0.2">
      <c r="A255" s="85"/>
      <c r="B255" s="85"/>
      <c r="C255" s="85"/>
      <c r="D255" s="85"/>
      <c r="E255" s="85"/>
      <c r="F255" s="85"/>
      <c r="G255" s="85"/>
      <c r="H255" s="85"/>
      <c r="I255" s="85"/>
    </row>
    <row r="256" spans="1:9" x14ac:dyDescent="0.2">
      <c r="A256" s="85"/>
      <c r="B256" s="85"/>
      <c r="C256" s="85"/>
      <c r="D256" s="85"/>
      <c r="E256" s="85"/>
      <c r="F256" s="85"/>
      <c r="G256" s="85"/>
      <c r="H256" s="85"/>
      <c r="I256" s="85"/>
    </row>
    <row r="257" spans="1:9" x14ac:dyDescent="0.2">
      <c r="A257" s="85"/>
      <c r="B257" s="85"/>
      <c r="C257" s="85"/>
      <c r="D257" s="85"/>
      <c r="E257" s="85"/>
      <c r="F257" s="85"/>
      <c r="G257" s="85"/>
      <c r="H257" s="85"/>
      <c r="I257" s="85"/>
    </row>
    <row r="258" spans="1:9" x14ac:dyDescent="0.2">
      <c r="A258" s="85"/>
      <c r="B258" s="85"/>
      <c r="C258" s="85"/>
      <c r="D258" s="85"/>
      <c r="E258" s="85"/>
      <c r="F258" s="85"/>
      <c r="G258" s="85"/>
      <c r="H258" s="85"/>
      <c r="I258" s="85"/>
    </row>
    <row r="259" spans="1:9" x14ac:dyDescent="0.2">
      <c r="A259" s="85"/>
      <c r="B259" s="85"/>
      <c r="C259" s="85"/>
      <c r="D259" s="85"/>
      <c r="E259" s="85"/>
      <c r="F259" s="85"/>
      <c r="G259" s="85"/>
      <c r="H259" s="85"/>
      <c r="I259" s="85"/>
    </row>
    <row r="260" spans="1:9" x14ac:dyDescent="0.2">
      <c r="A260" s="85"/>
      <c r="B260" s="85"/>
      <c r="C260" s="85"/>
      <c r="D260" s="85"/>
      <c r="E260" s="85"/>
      <c r="F260" s="85"/>
      <c r="G260" s="85"/>
      <c r="H260" s="85"/>
      <c r="I260" s="85"/>
    </row>
    <row r="261" spans="1:9" x14ac:dyDescent="0.2">
      <c r="A261" s="85"/>
      <c r="B261" s="85"/>
      <c r="C261" s="85"/>
      <c r="D261" s="85"/>
      <c r="E261" s="85"/>
      <c r="F261" s="85"/>
      <c r="G261" s="85"/>
      <c r="H261" s="85"/>
      <c r="I261" s="85"/>
    </row>
    <row r="262" spans="1:9" x14ac:dyDescent="0.2">
      <c r="A262" s="85"/>
      <c r="B262" s="85"/>
      <c r="C262" s="85"/>
      <c r="D262" s="85"/>
      <c r="E262" s="85"/>
      <c r="F262" s="85"/>
      <c r="G262" s="85"/>
      <c r="H262" s="85"/>
      <c r="I262" s="85"/>
    </row>
    <row r="263" spans="1:9" x14ac:dyDescent="0.2">
      <c r="A263" s="85"/>
      <c r="B263" s="85"/>
      <c r="C263" s="85"/>
      <c r="D263" s="85"/>
      <c r="E263" s="85"/>
      <c r="F263" s="85"/>
      <c r="G263" s="85"/>
      <c r="H263" s="85"/>
      <c r="I263" s="85"/>
    </row>
    <row r="264" spans="1:9" x14ac:dyDescent="0.2">
      <c r="A264" s="85"/>
      <c r="B264" s="85"/>
      <c r="C264" s="85"/>
      <c r="D264" s="85"/>
      <c r="E264" s="85"/>
      <c r="F264" s="85"/>
      <c r="G264" s="85"/>
      <c r="H264" s="85"/>
      <c r="I264" s="85"/>
    </row>
    <row r="265" spans="1:9" x14ac:dyDescent="0.2">
      <c r="A265" s="85"/>
      <c r="B265" s="85"/>
      <c r="C265" s="85"/>
      <c r="D265" s="85"/>
      <c r="E265" s="85"/>
      <c r="F265" s="85"/>
      <c r="G265" s="85"/>
      <c r="H265" s="85"/>
      <c r="I265" s="85"/>
    </row>
    <row r="266" spans="1:9" x14ac:dyDescent="0.2">
      <c r="A266" s="85"/>
      <c r="B266" s="85"/>
      <c r="C266" s="85"/>
      <c r="D266" s="85"/>
      <c r="E266" s="85"/>
      <c r="F266" s="85"/>
      <c r="G266" s="85"/>
      <c r="H266" s="85"/>
      <c r="I266" s="85"/>
    </row>
    <row r="267" spans="1:9" x14ac:dyDescent="0.2">
      <c r="A267" s="85"/>
      <c r="B267" s="85"/>
      <c r="C267" s="85"/>
      <c r="D267" s="85"/>
      <c r="E267" s="85"/>
      <c r="F267" s="85"/>
      <c r="G267" s="85"/>
      <c r="H267" s="85"/>
      <c r="I267" s="85"/>
    </row>
    <row r="268" spans="1:9" x14ac:dyDescent="0.2">
      <c r="A268" s="85"/>
      <c r="B268" s="85"/>
      <c r="C268" s="85"/>
      <c r="D268" s="85"/>
      <c r="E268" s="85"/>
      <c r="F268" s="85"/>
      <c r="G268" s="85"/>
      <c r="H268" s="85"/>
      <c r="I268" s="85"/>
    </row>
    <row r="269" spans="1:9" x14ac:dyDescent="0.2">
      <c r="A269" s="85"/>
      <c r="B269" s="85"/>
      <c r="C269" s="85"/>
      <c r="D269" s="85"/>
      <c r="E269" s="85"/>
      <c r="F269" s="85"/>
      <c r="G269" s="85"/>
      <c r="H269" s="85"/>
      <c r="I269" s="85"/>
    </row>
    <row r="270" spans="1:9" x14ac:dyDescent="0.2">
      <c r="A270" s="85"/>
      <c r="B270" s="85"/>
      <c r="C270" s="85"/>
      <c r="D270" s="85"/>
      <c r="E270" s="85"/>
      <c r="F270" s="85"/>
      <c r="G270" s="85"/>
      <c r="H270" s="85"/>
      <c r="I270" s="85"/>
    </row>
    <row r="271" spans="1:9" x14ac:dyDescent="0.2">
      <c r="A271" s="85"/>
      <c r="B271" s="85"/>
      <c r="C271" s="85"/>
      <c r="D271" s="85"/>
      <c r="E271" s="85"/>
      <c r="F271" s="85"/>
      <c r="G271" s="85"/>
      <c r="H271" s="85"/>
      <c r="I271" s="85"/>
    </row>
    <row r="272" spans="1:9" x14ac:dyDescent="0.2">
      <c r="A272" s="85"/>
      <c r="B272" s="85"/>
      <c r="C272" s="85"/>
      <c r="D272" s="85"/>
      <c r="E272" s="85"/>
      <c r="F272" s="85"/>
      <c r="G272" s="85"/>
      <c r="H272" s="85"/>
      <c r="I272" s="85"/>
    </row>
    <row r="273" spans="1:9" x14ac:dyDescent="0.2">
      <c r="A273" s="85"/>
      <c r="B273" s="85"/>
      <c r="C273" s="85"/>
      <c r="D273" s="85"/>
      <c r="E273" s="85"/>
      <c r="F273" s="85"/>
      <c r="G273" s="85"/>
      <c r="H273" s="85"/>
      <c r="I273" s="85"/>
    </row>
    <row r="274" spans="1:9" x14ac:dyDescent="0.2">
      <c r="A274" s="85"/>
      <c r="B274" s="85"/>
      <c r="C274" s="85"/>
      <c r="D274" s="85"/>
      <c r="E274" s="85"/>
      <c r="F274" s="85"/>
      <c r="G274" s="85"/>
      <c r="H274" s="85"/>
      <c r="I274" s="85"/>
    </row>
    <row r="275" spans="1:9" x14ac:dyDescent="0.2">
      <c r="A275" s="85"/>
      <c r="B275" s="85"/>
      <c r="C275" s="85"/>
      <c r="D275" s="85"/>
      <c r="E275" s="85"/>
      <c r="F275" s="85"/>
      <c r="G275" s="85"/>
      <c r="H275" s="85"/>
      <c r="I275" s="85"/>
    </row>
    <row r="276" spans="1:9" x14ac:dyDescent="0.2">
      <c r="A276" s="85"/>
      <c r="B276" s="85"/>
      <c r="C276" s="85"/>
      <c r="D276" s="85"/>
      <c r="E276" s="85"/>
      <c r="F276" s="85"/>
      <c r="G276" s="85"/>
      <c r="H276" s="85"/>
      <c r="I276" s="85"/>
    </row>
    <row r="277" spans="1:9" x14ac:dyDescent="0.2">
      <c r="A277" s="85"/>
      <c r="B277" s="85"/>
      <c r="C277" s="85"/>
      <c r="D277" s="85"/>
      <c r="E277" s="85"/>
      <c r="F277" s="85"/>
      <c r="G277" s="85"/>
      <c r="H277" s="85"/>
      <c r="I277" s="85"/>
    </row>
    <row r="278" spans="1:9" x14ac:dyDescent="0.2">
      <c r="A278" s="85"/>
      <c r="B278" s="85"/>
      <c r="C278" s="85"/>
      <c r="D278" s="85"/>
      <c r="E278" s="85"/>
      <c r="F278" s="85"/>
      <c r="G278" s="85"/>
      <c r="H278" s="85"/>
      <c r="I278" s="85"/>
    </row>
    <row r="279" spans="1:9" x14ac:dyDescent="0.2">
      <c r="A279" s="85"/>
      <c r="B279" s="85"/>
      <c r="C279" s="85"/>
      <c r="D279" s="85"/>
      <c r="E279" s="85"/>
      <c r="F279" s="85"/>
      <c r="G279" s="85"/>
      <c r="H279" s="85"/>
      <c r="I279" s="85"/>
    </row>
    <row r="280" spans="1:9" x14ac:dyDescent="0.2">
      <c r="A280" s="85"/>
      <c r="B280" s="85"/>
      <c r="C280" s="85"/>
      <c r="D280" s="85"/>
      <c r="E280" s="85"/>
      <c r="F280" s="85"/>
      <c r="G280" s="85"/>
      <c r="H280" s="85"/>
      <c r="I280" s="85"/>
    </row>
    <row r="281" spans="1:9" x14ac:dyDescent="0.2">
      <c r="A281" s="85"/>
      <c r="B281" s="85"/>
      <c r="C281" s="85"/>
      <c r="D281" s="85"/>
      <c r="E281" s="85"/>
      <c r="F281" s="85"/>
      <c r="G281" s="85"/>
      <c r="H281" s="85"/>
      <c r="I281" s="85"/>
    </row>
    <row r="282" spans="1:9" x14ac:dyDescent="0.2">
      <c r="A282" s="85"/>
      <c r="B282" s="85"/>
      <c r="C282" s="85"/>
      <c r="D282" s="85"/>
      <c r="E282" s="85"/>
      <c r="F282" s="85"/>
      <c r="G282" s="85"/>
      <c r="H282" s="85"/>
      <c r="I282" s="85"/>
    </row>
    <row r="283" spans="1:9" x14ac:dyDescent="0.2">
      <c r="A283" s="85"/>
      <c r="B283" s="85"/>
      <c r="C283" s="85"/>
      <c r="D283" s="85"/>
      <c r="E283" s="85"/>
      <c r="F283" s="85"/>
      <c r="G283" s="85"/>
      <c r="H283" s="85"/>
      <c r="I283" s="85"/>
    </row>
    <row r="284" spans="1:9" x14ac:dyDescent="0.2">
      <c r="A284" s="85"/>
      <c r="B284" s="85"/>
      <c r="C284" s="85"/>
      <c r="D284" s="85"/>
      <c r="E284" s="85"/>
      <c r="F284" s="85"/>
      <c r="G284" s="85"/>
      <c r="H284" s="85"/>
      <c r="I284" s="85"/>
    </row>
    <row r="285" spans="1:9" x14ac:dyDescent="0.2">
      <c r="A285" s="85"/>
      <c r="B285" s="85"/>
      <c r="C285" s="85"/>
      <c r="D285" s="85"/>
      <c r="E285" s="85"/>
      <c r="F285" s="85"/>
      <c r="G285" s="85"/>
      <c r="H285" s="85"/>
      <c r="I285" s="85"/>
    </row>
    <row r="286" spans="1:9" x14ac:dyDescent="0.2">
      <c r="A286" s="85"/>
      <c r="B286" s="85"/>
      <c r="C286" s="85"/>
      <c r="D286" s="85"/>
      <c r="E286" s="85"/>
      <c r="F286" s="85"/>
      <c r="G286" s="85"/>
      <c r="H286" s="85"/>
      <c r="I286" s="85"/>
    </row>
    <row r="287" spans="1:9" x14ac:dyDescent="0.2">
      <c r="A287" s="85"/>
      <c r="B287" s="85"/>
      <c r="C287" s="85"/>
      <c r="D287" s="85"/>
      <c r="E287" s="85"/>
      <c r="F287" s="85"/>
      <c r="G287" s="85"/>
      <c r="H287" s="85"/>
      <c r="I287" s="85"/>
    </row>
    <row r="288" spans="1:9" x14ac:dyDescent="0.2">
      <c r="A288" s="85"/>
      <c r="B288" s="85"/>
      <c r="C288" s="85"/>
      <c r="D288" s="85"/>
      <c r="E288" s="85"/>
      <c r="F288" s="85"/>
      <c r="G288" s="85"/>
      <c r="H288" s="85"/>
      <c r="I288" s="85"/>
    </row>
    <row r="289" spans="1:9" x14ac:dyDescent="0.2">
      <c r="A289" s="85"/>
      <c r="B289" s="85"/>
      <c r="C289" s="85"/>
      <c r="D289" s="85"/>
      <c r="E289" s="85"/>
      <c r="F289" s="85"/>
      <c r="G289" s="85"/>
      <c r="H289" s="85"/>
      <c r="I289" s="85"/>
    </row>
    <row r="290" spans="1:9" x14ac:dyDescent="0.2">
      <c r="A290" s="85"/>
      <c r="B290" s="85"/>
      <c r="C290" s="85"/>
      <c r="D290" s="85"/>
      <c r="E290" s="85"/>
      <c r="F290" s="85"/>
      <c r="G290" s="85"/>
      <c r="H290" s="85"/>
      <c r="I290" s="85"/>
    </row>
    <row r="291" spans="1:9" x14ac:dyDescent="0.2">
      <c r="A291" s="85"/>
      <c r="B291" s="85"/>
      <c r="C291" s="85"/>
      <c r="D291" s="85"/>
      <c r="E291" s="85"/>
      <c r="F291" s="85"/>
      <c r="G291" s="85"/>
      <c r="H291" s="85"/>
      <c r="I291" s="85"/>
    </row>
    <row r="292" spans="1:9" x14ac:dyDescent="0.2">
      <c r="A292" s="85"/>
      <c r="B292" s="85"/>
      <c r="C292" s="85"/>
      <c r="D292" s="85"/>
      <c r="E292" s="85"/>
      <c r="F292" s="85"/>
      <c r="G292" s="85"/>
      <c r="H292" s="85"/>
      <c r="I292" s="85"/>
    </row>
    <row r="293" spans="1:9" x14ac:dyDescent="0.2">
      <c r="A293" s="85"/>
      <c r="B293" s="85"/>
      <c r="C293" s="85"/>
      <c r="D293" s="85"/>
      <c r="E293" s="85"/>
      <c r="F293" s="85"/>
      <c r="G293" s="85"/>
      <c r="H293" s="85"/>
      <c r="I293" s="85"/>
    </row>
    <row r="294" spans="1:9" x14ac:dyDescent="0.2">
      <c r="A294" s="85"/>
      <c r="B294" s="85"/>
      <c r="C294" s="85"/>
      <c r="D294" s="85"/>
      <c r="E294" s="85"/>
      <c r="F294" s="85"/>
      <c r="G294" s="85"/>
      <c r="H294" s="85"/>
      <c r="I294" s="85"/>
    </row>
    <row r="295" spans="1:9" x14ac:dyDescent="0.2">
      <c r="A295" s="85"/>
      <c r="B295" s="85"/>
      <c r="C295" s="85"/>
      <c r="D295" s="85"/>
      <c r="E295" s="85"/>
      <c r="F295" s="85"/>
      <c r="G295" s="85"/>
      <c r="H295" s="85"/>
      <c r="I295" s="85"/>
    </row>
    <row r="296" spans="1:9" x14ac:dyDescent="0.2">
      <c r="A296" s="85"/>
      <c r="B296" s="85"/>
      <c r="C296" s="85"/>
      <c r="D296" s="85"/>
      <c r="E296" s="85"/>
      <c r="F296" s="85"/>
      <c r="G296" s="85"/>
      <c r="H296" s="85"/>
      <c r="I296" s="85"/>
    </row>
    <row r="297" spans="1:9" x14ac:dyDescent="0.2">
      <c r="A297" s="85"/>
      <c r="B297" s="85"/>
      <c r="C297" s="85"/>
      <c r="D297" s="85"/>
      <c r="E297" s="85"/>
      <c r="F297" s="85"/>
      <c r="G297" s="85"/>
      <c r="H297" s="85"/>
      <c r="I297" s="85"/>
    </row>
    <row r="298" spans="1:9" x14ac:dyDescent="0.2">
      <c r="A298" s="85"/>
      <c r="B298" s="85"/>
      <c r="C298" s="85"/>
      <c r="D298" s="85"/>
      <c r="E298" s="85"/>
      <c r="F298" s="85"/>
      <c r="G298" s="85"/>
      <c r="H298" s="85"/>
      <c r="I298" s="85"/>
    </row>
    <row r="299" spans="1:9" x14ac:dyDescent="0.2">
      <c r="A299" s="85"/>
      <c r="B299" s="85"/>
      <c r="C299" s="85"/>
      <c r="D299" s="85"/>
      <c r="E299" s="85"/>
      <c r="F299" s="85"/>
      <c r="G299" s="85"/>
      <c r="H299" s="85"/>
      <c r="I299" s="85"/>
    </row>
  </sheetData>
  <mergeCells count="17">
    <mergeCell ref="L6:P6"/>
    <mergeCell ref="A3:I3"/>
    <mergeCell ref="A4:I4"/>
    <mergeCell ref="A5:I5"/>
    <mergeCell ref="A7:A8"/>
    <mergeCell ref="B7:B8"/>
    <mergeCell ref="C7:C8"/>
    <mergeCell ref="D7:D8"/>
    <mergeCell ref="E7:F7"/>
    <mergeCell ref="G7:H7"/>
    <mergeCell ref="A41:B41"/>
    <mergeCell ref="I7:I8"/>
    <mergeCell ref="O7:P7"/>
    <mergeCell ref="A35:C35"/>
    <mergeCell ref="E35:F35"/>
    <mergeCell ref="A36:B36"/>
    <mergeCell ref="E36:F36"/>
  </mergeCells>
  <printOptions horizontalCentered="1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71"/>
  <sheetViews>
    <sheetView topLeftCell="A19" zoomScale="110" zoomScaleNormal="110" workbookViewId="0">
      <selection activeCell="B37" sqref="B37"/>
    </sheetView>
  </sheetViews>
  <sheetFormatPr defaultRowHeight="12.75" x14ac:dyDescent="0.2"/>
  <cols>
    <col min="1" max="1" width="4.85546875" style="2" customWidth="1"/>
    <col min="2" max="2" width="49.85546875" style="2" customWidth="1"/>
    <col min="3" max="3" width="18.7109375" style="2" customWidth="1"/>
    <col min="4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223" t="s">
        <v>0</v>
      </c>
      <c r="E1" s="223"/>
    </row>
    <row r="2" spans="1:10" ht="20.25" customHeight="1" x14ac:dyDescent="0.2">
      <c r="A2" s="1"/>
      <c r="B2" s="1"/>
      <c r="C2" s="1"/>
      <c r="D2" s="3"/>
      <c r="E2" s="3"/>
    </row>
    <row r="3" spans="1:10" ht="52.5" customHeight="1" x14ac:dyDescent="0.2">
      <c r="A3" s="224" t="s">
        <v>1</v>
      </c>
      <c r="B3" s="224"/>
      <c r="C3" s="224"/>
      <c r="D3" s="224"/>
      <c r="E3" s="224"/>
      <c r="F3" s="1"/>
      <c r="G3" s="4" t="s">
        <v>2</v>
      </c>
      <c r="H3" s="1"/>
      <c r="I3" s="1"/>
      <c r="J3" s="1"/>
    </row>
    <row r="4" spans="1:10" ht="24" customHeight="1" x14ac:dyDescent="0.2">
      <c r="A4" s="225" t="s">
        <v>117</v>
      </c>
      <c r="B4" s="225"/>
      <c r="C4" s="225"/>
      <c r="D4" s="225"/>
      <c r="E4" s="225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5" t="s">
        <v>4</v>
      </c>
      <c r="F5" s="1"/>
      <c r="G5" s="1"/>
      <c r="H5" s="1"/>
      <c r="I5" s="1"/>
      <c r="J5" s="1"/>
    </row>
    <row r="6" spans="1:10" ht="18" customHeight="1" x14ac:dyDescent="0.2">
      <c r="A6" s="226" t="s">
        <v>5</v>
      </c>
      <c r="B6" s="228" t="s">
        <v>6</v>
      </c>
      <c r="C6" s="228" t="s">
        <v>7</v>
      </c>
      <c r="D6" s="228" t="s">
        <v>8</v>
      </c>
      <c r="E6" s="230" t="s">
        <v>9</v>
      </c>
      <c r="F6" s="1"/>
      <c r="G6" s="1"/>
      <c r="H6" s="1"/>
      <c r="I6" s="1"/>
      <c r="J6" s="1"/>
    </row>
    <row r="7" spans="1:10" ht="27.75" customHeight="1" x14ac:dyDescent="0.2">
      <c r="A7" s="227"/>
      <c r="B7" s="229"/>
      <c r="C7" s="229"/>
      <c r="D7" s="229"/>
      <c r="E7" s="231"/>
      <c r="F7" s="6" t="s">
        <v>10</v>
      </c>
      <c r="G7" s="7" t="s">
        <v>11</v>
      </c>
      <c r="H7" s="1"/>
      <c r="I7" s="1"/>
      <c r="J7" s="1"/>
    </row>
    <row r="8" spans="1:10" ht="24.75" customHeight="1" x14ac:dyDescent="0.2">
      <c r="A8" s="8"/>
      <c r="B8" s="9" t="s">
        <v>12</v>
      </c>
      <c r="C8" s="10" t="s">
        <v>13</v>
      </c>
      <c r="D8" s="11">
        <f>SUM(D9:D13)</f>
        <v>46442</v>
      </c>
      <c r="E8" s="12">
        <f>SUM(E9:E13)</f>
        <v>6509</v>
      </c>
      <c r="F8" s="13">
        <f>E8/D8</f>
        <v>0.14015330950432797</v>
      </c>
      <c r="G8" s="7"/>
      <c r="H8" s="1"/>
      <c r="I8" s="1"/>
      <c r="J8" s="1"/>
    </row>
    <row r="9" spans="1:10" ht="27" customHeight="1" x14ac:dyDescent="0.2">
      <c r="A9" s="14">
        <v>1</v>
      </c>
      <c r="B9" s="15" t="s">
        <v>14</v>
      </c>
      <c r="C9" s="10" t="s">
        <v>13</v>
      </c>
      <c r="D9" s="11">
        <v>12560</v>
      </c>
      <c r="E9" s="16">
        <v>4257</v>
      </c>
      <c r="F9" s="13">
        <f t="shared" ref="F9:F27" si="0">E9/D9</f>
        <v>0.33893312101910827</v>
      </c>
      <c r="G9" s="17">
        <f>E9-D9</f>
        <v>-8303</v>
      </c>
      <c r="H9" s="1"/>
      <c r="I9" s="1"/>
      <c r="J9" s="1"/>
    </row>
    <row r="10" spans="1:10" ht="27" customHeight="1" x14ac:dyDescent="0.2">
      <c r="A10" s="14">
        <v>2</v>
      </c>
      <c r="B10" s="15" t="s">
        <v>15</v>
      </c>
      <c r="C10" s="10" t="s">
        <v>13</v>
      </c>
      <c r="D10" s="11">
        <v>14980</v>
      </c>
      <c r="E10" s="18">
        <v>0</v>
      </c>
      <c r="F10" s="13">
        <f t="shared" si="0"/>
        <v>0</v>
      </c>
      <c r="G10" s="17">
        <f t="shared" ref="G10:G27" si="1">E10-D10</f>
        <v>-14980</v>
      </c>
      <c r="H10" s="1"/>
      <c r="I10" s="1"/>
      <c r="J10" s="1"/>
    </row>
    <row r="11" spans="1:10" ht="27" customHeight="1" x14ac:dyDescent="0.2">
      <c r="A11" s="14">
        <v>3</v>
      </c>
      <c r="B11" s="15" t="s">
        <v>16</v>
      </c>
      <c r="C11" s="10" t="s">
        <v>13</v>
      </c>
      <c r="D11" s="11">
        <v>0</v>
      </c>
      <c r="E11" s="18">
        <v>0</v>
      </c>
      <c r="F11" s="13" t="e">
        <f t="shared" si="0"/>
        <v>#DIV/0!</v>
      </c>
      <c r="G11" s="17">
        <f t="shared" si="1"/>
        <v>0</v>
      </c>
      <c r="H11" s="1"/>
      <c r="I11" s="1"/>
      <c r="J11" s="1"/>
    </row>
    <row r="12" spans="1:10" ht="27" customHeight="1" x14ac:dyDescent="0.2">
      <c r="A12" s="14">
        <v>4</v>
      </c>
      <c r="B12" s="15" t="s">
        <v>17</v>
      </c>
      <c r="C12" s="10" t="s">
        <v>13</v>
      </c>
      <c r="D12" s="11">
        <v>1000</v>
      </c>
      <c r="E12" s="16">
        <v>53</v>
      </c>
      <c r="F12" s="13">
        <f t="shared" si="0"/>
        <v>5.2999999999999999E-2</v>
      </c>
      <c r="G12" s="17">
        <f t="shared" si="1"/>
        <v>-947</v>
      </c>
      <c r="H12" s="1"/>
      <c r="I12" s="1"/>
      <c r="J12" s="1"/>
    </row>
    <row r="13" spans="1:10" ht="25.5" customHeight="1" x14ac:dyDescent="0.2">
      <c r="A13" s="14">
        <v>6</v>
      </c>
      <c r="B13" s="15" t="s">
        <v>18</v>
      </c>
      <c r="C13" s="10" t="s">
        <v>13</v>
      </c>
      <c r="D13" s="11">
        <f>SUM(D14:D25)</f>
        <v>17902</v>
      </c>
      <c r="E13" s="12">
        <f>SUM(E14:E25)</f>
        <v>2199</v>
      </c>
      <c r="F13" s="13">
        <f t="shared" si="0"/>
        <v>0.12283543738129818</v>
      </c>
      <c r="G13" s="17">
        <f t="shared" si="1"/>
        <v>-15703</v>
      </c>
      <c r="H13" s="1"/>
      <c r="I13" s="1"/>
      <c r="J13" s="1"/>
    </row>
    <row r="14" spans="1:10" ht="25.5" customHeight="1" x14ac:dyDescent="0.2">
      <c r="A14" s="19" t="s">
        <v>19</v>
      </c>
      <c r="B14" s="20" t="s">
        <v>20</v>
      </c>
      <c r="C14" s="21"/>
      <c r="D14" s="22">
        <v>900</v>
      </c>
      <c r="E14" s="23">
        <v>91</v>
      </c>
      <c r="F14" s="13">
        <f t="shared" si="0"/>
        <v>0.10111111111111111</v>
      </c>
      <c r="G14" s="17">
        <f t="shared" si="1"/>
        <v>-809</v>
      </c>
      <c r="H14" s="1"/>
      <c r="I14" s="1"/>
      <c r="J14" s="1"/>
    </row>
    <row r="15" spans="1:10" ht="25.5" customHeight="1" x14ac:dyDescent="0.2">
      <c r="A15" s="19" t="s">
        <v>21</v>
      </c>
      <c r="B15" s="20" t="s">
        <v>22</v>
      </c>
      <c r="C15" s="21"/>
      <c r="D15" s="22">
        <v>350</v>
      </c>
      <c r="E15" s="23">
        <v>33</v>
      </c>
      <c r="F15" s="13">
        <f t="shared" si="0"/>
        <v>9.4285714285714292E-2</v>
      </c>
      <c r="G15" s="17">
        <f t="shared" si="1"/>
        <v>-317</v>
      </c>
      <c r="H15" s="1"/>
      <c r="I15" s="1"/>
      <c r="J15" s="1"/>
    </row>
    <row r="16" spans="1:10" ht="25.5" customHeight="1" x14ac:dyDescent="0.2">
      <c r="A16" s="19" t="s">
        <v>23</v>
      </c>
      <c r="B16" s="20" t="s">
        <v>120</v>
      </c>
      <c r="C16" s="21"/>
      <c r="D16" s="22">
        <v>3745</v>
      </c>
      <c r="E16" s="23">
        <v>322</v>
      </c>
      <c r="F16" s="13">
        <f t="shared" si="0"/>
        <v>8.5981308411214957E-2</v>
      </c>
      <c r="G16" s="17">
        <f t="shared" si="1"/>
        <v>-3423</v>
      </c>
      <c r="H16" s="1"/>
      <c r="I16" s="1"/>
      <c r="J16" s="1"/>
    </row>
    <row r="17" spans="1:10" ht="25.5" customHeight="1" x14ac:dyDescent="0.2">
      <c r="A17" s="19" t="s">
        <v>25</v>
      </c>
      <c r="B17" s="20" t="s">
        <v>26</v>
      </c>
      <c r="C17" s="21"/>
      <c r="D17" s="22">
        <v>1000</v>
      </c>
      <c r="E17" s="23">
        <v>108</v>
      </c>
      <c r="F17" s="13">
        <f t="shared" si="0"/>
        <v>0.108</v>
      </c>
      <c r="G17" s="17">
        <f t="shared" si="1"/>
        <v>-892</v>
      </c>
      <c r="H17" s="1"/>
      <c r="I17" s="1"/>
      <c r="J17" s="1"/>
    </row>
    <row r="18" spans="1:10" ht="25.5" customHeight="1" x14ac:dyDescent="0.2">
      <c r="A18" s="19" t="s">
        <v>27</v>
      </c>
      <c r="B18" s="20" t="s">
        <v>28</v>
      </c>
      <c r="C18" s="21"/>
      <c r="D18" s="22">
        <v>2000</v>
      </c>
      <c r="E18" s="23">
        <v>381</v>
      </c>
      <c r="F18" s="13">
        <f t="shared" si="0"/>
        <v>0.1905</v>
      </c>
      <c r="G18" s="17">
        <f t="shared" si="1"/>
        <v>-1619</v>
      </c>
      <c r="H18" s="1"/>
      <c r="I18" s="1"/>
      <c r="J18" s="1"/>
    </row>
    <row r="19" spans="1:10" ht="25.5" customHeight="1" x14ac:dyDescent="0.2">
      <c r="A19" s="19" t="s">
        <v>29</v>
      </c>
      <c r="B19" s="20" t="s">
        <v>30</v>
      </c>
      <c r="C19" s="21"/>
      <c r="D19" s="22">
        <v>2000</v>
      </c>
      <c r="E19" s="23">
        <v>137</v>
      </c>
      <c r="F19" s="13">
        <f t="shared" si="0"/>
        <v>6.8500000000000005E-2</v>
      </c>
      <c r="G19" s="17">
        <f t="shared" si="1"/>
        <v>-1863</v>
      </c>
      <c r="H19" s="1"/>
      <c r="I19" s="1"/>
      <c r="J19" s="1"/>
    </row>
    <row r="20" spans="1:10" ht="25.5" customHeight="1" x14ac:dyDescent="0.2">
      <c r="A20" s="19" t="s">
        <v>31</v>
      </c>
      <c r="B20" s="20" t="s">
        <v>32</v>
      </c>
      <c r="C20" s="21"/>
      <c r="D20" s="22">
        <v>1240</v>
      </c>
      <c r="E20" s="23">
        <v>153</v>
      </c>
      <c r="F20" s="13">
        <f t="shared" si="0"/>
        <v>0.12338709677419354</v>
      </c>
      <c r="G20" s="17">
        <f t="shared" si="1"/>
        <v>-1087</v>
      </c>
      <c r="H20" s="1"/>
      <c r="I20" s="1"/>
      <c r="J20" s="1"/>
    </row>
    <row r="21" spans="1:10" ht="25.5" customHeight="1" x14ac:dyDescent="0.2">
      <c r="A21" s="19" t="s">
        <v>33</v>
      </c>
      <c r="B21" s="20" t="s">
        <v>34</v>
      </c>
      <c r="C21" s="21"/>
      <c r="D21" s="22">
        <v>1200</v>
      </c>
      <c r="E21" s="23">
        <v>25</v>
      </c>
      <c r="F21" s="13">
        <f t="shared" si="0"/>
        <v>2.0833333333333332E-2</v>
      </c>
      <c r="G21" s="17">
        <f t="shared" si="1"/>
        <v>-1175</v>
      </c>
      <c r="H21" s="1"/>
      <c r="I21" s="1"/>
      <c r="J21" s="1"/>
    </row>
    <row r="22" spans="1:10" ht="25.5" customHeight="1" x14ac:dyDescent="0.2">
      <c r="A22" s="19" t="s">
        <v>35</v>
      </c>
      <c r="B22" s="20" t="s">
        <v>36</v>
      </c>
      <c r="C22" s="21"/>
      <c r="D22" s="22">
        <v>400</v>
      </c>
      <c r="E22" s="23">
        <v>46</v>
      </c>
      <c r="F22" s="13">
        <f t="shared" si="0"/>
        <v>0.115</v>
      </c>
      <c r="G22" s="17">
        <f t="shared" si="1"/>
        <v>-354</v>
      </c>
      <c r="H22" s="1"/>
      <c r="I22" s="1"/>
      <c r="J22" s="1"/>
    </row>
    <row r="23" spans="1:10" ht="25.5" customHeight="1" x14ac:dyDescent="0.2">
      <c r="A23" s="19" t="s">
        <v>37</v>
      </c>
      <c r="B23" s="20" t="s">
        <v>38</v>
      </c>
      <c r="C23" s="21"/>
      <c r="D23" s="22">
        <v>1067</v>
      </c>
      <c r="E23" s="23">
        <v>118</v>
      </c>
      <c r="F23" s="13">
        <f t="shared" si="0"/>
        <v>0.1105904404873477</v>
      </c>
      <c r="G23" s="17">
        <f t="shared" si="1"/>
        <v>-949</v>
      </c>
      <c r="H23" s="1"/>
      <c r="I23" s="1"/>
      <c r="J23" s="1"/>
    </row>
    <row r="24" spans="1:10" ht="25.5" customHeight="1" x14ac:dyDescent="0.2">
      <c r="A24" s="19" t="s">
        <v>39</v>
      </c>
      <c r="B24" s="20" t="s">
        <v>40</v>
      </c>
      <c r="C24" s="21"/>
      <c r="D24" s="22">
        <v>3000</v>
      </c>
      <c r="E24" s="23">
        <v>0</v>
      </c>
      <c r="F24" s="13">
        <f t="shared" si="0"/>
        <v>0</v>
      </c>
      <c r="G24" s="17">
        <f t="shared" si="1"/>
        <v>-3000</v>
      </c>
      <c r="H24" s="1"/>
      <c r="I24" s="1"/>
      <c r="J24" s="1"/>
    </row>
    <row r="25" spans="1:10" ht="25.5" customHeight="1" x14ac:dyDescent="0.2">
      <c r="A25" s="19" t="s">
        <v>41</v>
      </c>
      <c r="B25" s="20" t="s">
        <v>42</v>
      </c>
      <c r="C25" s="21"/>
      <c r="D25" s="22">
        <v>1000</v>
      </c>
      <c r="E25" s="23">
        <v>785</v>
      </c>
      <c r="F25" s="13">
        <f t="shared" si="0"/>
        <v>0.78500000000000003</v>
      </c>
      <c r="G25" s="17">
        <f t="shared" si="1"/>
        <v>-215</v>
      </c>
      <c r="H25" s="1"/>
      <c r="I25" s="1"/>
      <c r="J25" s="1"/>
    </row>
    <row r="26" spans="1:10" ht="28.5" x14ac:dyDescent="0.2">
      <c r="A26" s="14"/>
      <c r="B26" s="24" t="s">
        <v>43</v>
      </c>
      <c r="C26" s="10" t="s">
        <v>13</v>
      </c>
      <c r="D26" s="11">
        <v>58000</v>
      </c>
      <c r="E26" s="12">
        <v>8803</v>
      </c>
      <c r="F26" s="13">
        <f t="shared" si="0"/>
        <v>0.15177586206896551</v>
      </c>
      <c r="G26" s="17">
        <f t="shared" si="1"/>
        <v>-49197</v>
      </c>
      <c r="H26" s="1"/>
      <c r="I26" s="1"/>
      <c r="J26" s="1"/>
    </row>
    <row r="27" spans="1:10" ht="19.5" customHeight="1" thickBot="1" x14ac:dyDescent="0.25">
      <c r="A27" s="25"/>
      <c r="B27" s="26" t="s">
        <v>44</v>
      </c>
      <c r="C27" s="27"/>
      <c r="D27" s="28">
        <f>D8+D26</f>
        <v>104442</v>
      </c>
      <c r="E27" s="29">
        <f>E8+E26</f>
        <v>15312</v>
      </c>
      <c r="F27" s="13">
        <f t="shared" si="0"/>
        <v>0.14660768656287701</v>
      </c>
      <c r="G27" s="17">
        <f t="shared" si="1"/>
        <v>-89130</v>
      </c>
      <c r="H27" s="1"/>
      <c r="I27" s="1"/>
      <c r="J27" s="1"/>
    </row>
    <row r="28" spans="1:10" x14ac:dyDescent="0.2">
      <c r="A28" s="30"/>
      <c r="B28" s="30"/>
      <c r="C28" s="30"/>
      <c r="D28" s="31"/>
      <c r="E28" s="31"/>
      <c r="F28" s="6"/>
      <c r="G28" s="6"/>
      <c r="H28" s="1"/>
      <c r="I28" s="1"/>
      <c r="J28" s="1"/>
    </row>
    <row r="29" spans="1:10" x14ac:dyDescent="0.2">
      <c r="A29" s="30"/>
      <c r="B29" s="30"/>
      <c r="C29" s="30"/>
      <c r="D29" s="31"/>
      <c r="E29" s="31"/>
      <c r="F29" s="6"/>
      <c r="G29" s="6"/>
      <c r="H29" s="1"/>
      <c r="I29" s="1"/>
      <c r="J29" s="1"/>
    </row>
    <row r="30" spans="1:10" x14ac:dyDescent="0.2">
      <c r="A30" s="30"/>
      <c r="B30" s="30"/>
      <c r="C30" s="30"/>
      <c r="D30" s="31"/>
      <c r="E30" s="31"/>
      <c r="F30" s="6"/>
      <c r="G30" s="6"/>
      <c r="H30" s="1"/>
      <c r="I30" s="1"/>
      <c r="J30" s="1"/>
    </row>
    <row r="31" spans="1:10" ht="16.5" customHeight="1" x14ac:dyDescent="0.2">
      <c r="A31" s="32" t="s">
        <v>118</v>
      </c>
      <c r="B31" s="30"/>
      <c r="C31" s="30"/>
      <c r="D31" s="31"/>
      <c r="E31" s="31"/>
      <c r="F31" s="6"/>
      <c r="G31" s="6"/>
      <c r="H31" s="1"/>
      <c r="I31" s="1"/>
      <c r="J31" s="1"/>
    </row>
    <row r="32" spans="1:10" ht="32.25" customHeight="1" x14ac:dyDescent="0.25">
      <c r="A32" s="219" t="s">
        <v>46</v>
      </c>
      <c r="B32" s="219"/>
      <c r="C32" s="33" t="s">
        <v>47</v>
      </c>
      <c r="D32" s="34"/>
      <c r="E32" s="35"/>
      <c r="F32" s="36"/>
      <c r="G32" s="1"/>
      <c r="H32" s="1"/>
      <c r="I32" s="1"/>
      <c r="J32" s="1"/>
    </row>
    <row r="33" spans="1:10" ht="15.75" x14ac:dyDescent="0.2">
      <c r="A33" s="220" t="s">
        <v>48</v>
      </c>
      <c r="B33" s="220"/>
      <c r="C33" s="37" t="s">
        <v>49</v>
      </c>
      <c r="D33" s="37" t="s">
        <v>50</v>
      </c>
      <c r="E33" s="35"/>
      <c r="F33" s="37"/>
      <c r="G33" s="1"/>
      <c r="H33" s="1"/>
      <c r="I33" s="1"/>
      <c r="J33" s="1"/>
    </row>
    <row r="34" spans="1:10" ht="42" customHeight="1" x14ac:dyDescent="0.2">
      <c r="A34" s="38"/>
      <c r="B34" s="38"/>
      <c r="C34" s="35"/>
      <c r="D34" s="35"/>
      <c r="E34" s="35"/>
      <c r="F34" s="35"/>
      <c r="G34" s="1"/>
      <c r="H34" s="1"/>
      <c r="I34" s="1"/>
      <c r="J34" s="1"/>
    </row>
    <row r="35" spans="1:10" ht="15.75" x14ac:dyDescent="0.2">
      <c r="A35" s="221" t="s">
        <v>51</v>
      </c>
      <c r="B35" s="221"/>
      <c r="C35" s="34"/>
      <c r="D35" s="36"/>
      <c r="E35" s="35"/>
      <c r="F35" s="35"/>
      <c r="G35" s="1"/>
      <c r="H35" s="1"/>
      <c r="I35" s="1"/>
      <c r="J35" s="1"/>
    </row>
    <row r="36" spans="1:10" ht="15.75" x14ac:dyDescent="0.2">
      <c r="A36" s="222" t="s">
        <v>52</v>
      </c>
      <c r="B36" s="222"/>
      <c r="C36" s="37" t="s">
        <v>50</v>
      </c>
      <c r="D36" s="37"/>
      <c r="E36" s="35"/>
      <c r="F36" s="35"/>
      <c r="G36" s="1"/>
      <c r="H36" s="1"/>
      <c r="I36" s="1"/>
      <c r="J36" s="1"/>
    </row>
    <row r="37" spans="1:1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</sheetData>
  <mergeCells count="12">
    <mergeCell ref="A32:B32"/>
    <mergeCell ref="A33:B33"/>
    <mergeCell ref="A35:B35"/>
    <mergeCell ref="A36:B36"/>
    <mergeCell ref="D1:E1"/>
    <mergeCell ref="A3:E3"/>
    <mergeCell ref="A4:E4"/>
    <mergeCell ref="A6:A7"/>
    <mergeCell ref="B6:B7"/>
    <mergeCell ref="C6:C7"/>
    <mergeCell ref="D6:D7"/>
    <mergeCell ref="E6:E7"/>
  </mergeCells>
  <printOptions horizontalCentered="1"/>
  <pageMargins left="0.59055118110236227" right="0.19685039370078741" top="0.39370078740157483" bottom="0.39370078740157483" header="0.51181102362204722" footer="0.31496062992125984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299"/>
  <sheetViews>
    <sheetView zoomScale="110" zoomScaleNormal="110" workbookViewId="0">
      <selection activeCell="E32" sqref="E32"/>
    </sheetView>
  </sheetViews>
  <sheetFormatPr defaultRowHeight="12.75" x14ac:dyDescent="0.2"/>
  <cols>
    <col min="1" max="1" width="6" customWidth="1"/>
    <col min="2" max="2" width="36.5703125" customWidth="1"/>
    <col min="3" max="3" width="11.7109375" customWidth="1"/>
    <col min="4" max="5" width="15.140625" customWidth="1"/>
    <col min="6" max="8" width="13.5703125" customWidth="1"/>
    <col min="9" max="9" width="11.85546875" customWidth="1"/>
    <col min="10" max="11" width="4.42578125" customWidth="1"/>
    <col min="13" max="13" width="11.140625" customWidth="1"/>
    <col min="14" max="14" width="9.7109375" customWidth="1"/>
    <col min="15" max="16" width="13" customWidth="1"/>
    <col min="17" max="17" width="10.5703125" customWidth="1"/>
    <col min="18" max="18" width="11" customWidth="1"/>
    <col min="19" max="20" width="14.5703125" customWidth="1"/>
  </cols>
  <sheetData>
    <row r="1" spans="1:32" ht="15.75" x14ac:dyDescent="0.25">
      <c r="A1" s="39"/>
      <c r="B1" s="39"/>
      <c r="C1" s="39"/>
      <c r="D1" s="39"/>
      <c r="E1" s="39"/>
      <c r="F1" s="39"/>
      <c r="G1" s="39"/>
      <c r="H1" s="39"/>
      <c r="I1" s="40" t="s">
        <v>53</v>
      </c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1:32" ht="8.2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spans="1:32" ht="18" customHeight="1" x14ac:dyDescent="0.2">
      <c r="A3" s="232" t="s">
        <v>54</v>
      </c>
      <c r="B3" s="232"/>
      <c r="C3" s="232"/>
      <c r="D3" s="232"/>
      <c r="E3" s="232"/>
      <c r="F3" s="232"/>
      <c r="G3" s="232"/>
      <c r="H3" s="232"/>
      <c r="I3" s="232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</row>
    <row r="4" spans="1:32" ht="16.5" customHeight="1" x14ac:dyDescent="0.2">
      <c r="A4" s="232" t="s">
        <v>55</v>
      </c>
      <c r="B4" s="232"/>
      <c r="C4" s="232"/>
      <c r="D4" s="232"/>
      <c r="E4" s="232"/>
      <c r="F4" s="232"/>
      <c r="G4" s="232"/>
      <c r="H4" s="232"/>
      <c r="I4" s="232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</row>
    <row r="5" spans="1:32" ht="33.75" customHeight="1" x14ac:dyDescent="0.2">
      <c r="A5" s="232" t="s">
        <v>56</v>
      </c>
      <c r="B5" s="232"/>
      <c r="C5" s="232"/>
      <c r="D5" s="232"/>
      <c r="E5" s="232"/>
      <c r="F5" s="232"/>
      <c r="G5" s="232"/>
      <c r="H5" s="232"/>
      <c r="I5" s="232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</row>
    <row r="6" spans="1:32" ht="19.5" customHeight="1" x14ac:dyDescent="0.2">
      <c r="A6" s="41"/>
      <c r="B6" s="41"/>
      <c r="C6" s="41"/>
      <c r="D6" s="41"/>
      <c r="E6" s="42"/>
      <c r="F6" s="42"/>
      <c r="G6" s="42"/>
      <c r="H6" s="42"/>
      <c r="I6" s="41"/>
      <c r="J6" s="39"/>
      <c r="K6" s="39"/>
      <c r="L6" s="247" t="s">
        <v>57</v>
      </c>
      <c r="M6" s="247"/>
      <c r="N6" s="247"/>
      <c r="O6" s="247"/>
      <c r="P6" s="43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spans="1:32" ht="32.25" customHeight="1" x14ac:dyDescent="0.2">
      <c r="A7" s="234" t="s">
        <v>5</v>
      </c>
      <c r="B7" s="234" t="s">
        <v>58</v>
      </c>
      <c r="C7" s="234" t="s">
        <v>59</v>
      </c>
      <c r="D7" s="234" t="s">
        <v>60</v>
      </c>
      <c r="E7" s="236" t="s">
        <v>61</v>
      </c>
      <c r="F7" s="237"/>
      <c r="G7" s="238" t="s">
        <v>62</v>
      </c>
      <c r="H7" s="239"/>
      <c r="I7" s="234" t="s">
        <v>63</v>
      </c>
      <c r="J7" s="39"/>
      <c r="K7" s="39"/>
      <c r="L7" s="44" t="s">
        <v>64</v>
      </c>
      <c r="M7" s="45" t="s">
        <v>65</v>
      </c>
      <c r="N7" s="45" t="s">
        <v>66</v>
      </c>
      <c r="O7" s="240" t="s">
        <v>67</v>
      </c>
      <c r="P7" s="241"/>
      <c r="Q7" s="45" t="s">
        <v>68</v>
      </c>
      <c r="R7" s="46"/>
      <c r="S7" s="46"/>
      <c r="T7" s="46"/>
      <c r="U7" s="46"/>
      <c r="V7" s="46"/>
      <c r="W7" s="46"/>
      <c r="X7" s="47"/>
      <c r="Y7" s="39"/>
      <c r="Z7" s="39"/>
      <c r="AA7" s="39"/>
      <c r="AB7" s="39"/>
      <c r="AC7" s="39"/>
      <c r="AD7" s="39"/>
      <c r="AE7" s="39"/>
      <c r="AF7" s="39"/>
    </row>
    <row r="8" spans="1:32" ht="32.25" customHeight="1" x14ac:dyDescent="0.2">
      <c r="A8" s="235"/>
      <c r="B8" s="235"/>
      <c r="C8" s="235"/>
      <c r="D8" s="235"/>
      <c r="E8" s="48" t="s">
        <v>69</v>
      </c>
      <c r="F8" s="49" t="s">
        <v>70</v>
      </c>
      <c r="G8" s="48" t="s">
        <v>71</v>
      </c>
      <c r="H8" s="50" t="s">
        <v>70</v>
      </c>
      <c r="I8" s="235"/>
      <c r="J8" s="39"/>
      <c r="K8" s="39"/>
      <c r="L8" s="44"/>
      <c r="M8" s="44"/>
      <c r="N8" s="44"/>
      <c r="O8" s="51" t="s">
        <v>72</v>
      </c>
      <c r="P8" s="51" t="s">
        <v>73</v>
      </c>
      <c r="Q8" s="52">
        <v>33539</v>
      </c>
      <c r="R8" s="46"/>
      <c r="S8" s="46"/>
      <c r="T8" s="46"/>
      <c r="U8" s="46"/>
      <c r="V8" s="46"/>
      <c r="W8" s="46"/>
      <c r="X8" s="47"/>
      <c r="Y8" s="39"/>
      <c r="Z8" s="39"/>
      <c r="AA8" s="39"/>
      <c r="AB8" s="39"/>
      <c r="AC8" s="39"/>
      <c r="AD8" s="39"/>
      <c r="AE8" s="39"/>
      <c r="AF8" s="39"/>
    </row>
    <row r="9" spans="1:32" ht="12.75" customHeight="1" x14ac:dyDescent="0.2">
      <c r="A9" s="48">
        <v>1</v>
      </c>
      <c r="B9" s="48">
        <v>2</v>
      </c>
      <c r="C9" s="48">
        <v>3</v>
      </c>
      <c r="D9" s="48">
        <v>4</v>
      </c>
      <c r="E9" s="48">
        <v>5</v>
      </c>
      <c r="F9" s="48">
        <v>6</v>
      </c>
      <c r="G9" s="48" t="s">
        <v>74</v>
      </c>
      <c r="H9" s="50">
        <v>8</v>
      </c>
      <c r="I9" s="48" t="s">
        <v>75</v>
      </c>
      <c r="J9" s="39"/>
      <c r="K9" s="39"/>
      <c r="L9" s="44"/>
      <c r="M9" s="44"/>
      <c r="N9" s="44"/>
      <c r="O9" s="51" t="s">
        <v>76</v>
      </c>
      <c r="P9" s="51" t="s">
        <v>77</v>
      </c>
      <c r="Q9" s="52"/>
      <c r="R9" s="46"/>
      <c r="S9" s="46"/>
      <c r="T9" s="46"/>
      <c r="U9" s="46"/>
      <c r="V9" s="46"/>
      <c r="W9" s="46"/>
      <c r="X9" s="47"/>
      <c r="Y9" s="39"/>
      <c r="Z9" s="39"/>
      <c r="AA9" s="39"/>
      <c r="AB9" s="39"/>
      <c r="AC9" s="39"/>
      <c r="AD9" s="39"/>
      <c r="AE9" s="39"/>
      <c r="AF9" s="39"/>
    </row>
    <row r="10" spans="1:32" ht="25.5" customHeight="1" x14ac:dyDescent="0.2">
      <c r="A10" s="48"/>
      <c r="B10" s="53" t="s">
        <v>78</v>
      </c>
      <c r="C10" s="54" t="s">
        <v>79</v>
      </c>
      <c r="D10" s="55">
        <v>105.41</v>
      </c>
      <c r="E10" s="55">
        <v>104.96</v>
      </c>
      <c r="F10" s="56">
        <f>O10/N10/1000</f>
        <v>122.66741280187181</v>
      </c>
      <c r="G10" s="55">
        <f>(D10+O10/1000/N10)/2</f>
        <v>114.03870640093589</v>
      </c>
      <c r="H10" s="57">
        <f>P10/1000/N10</f>
        <v>122.66722411631989</v>
      </c>
      <c r="I10" s="58">
        <f>H10/F10</f>
        <v>0.99999846181192209</v>
      </c>
      <c r="J10" s="39"/>
      <c r="K10" s="39"/>
      <c r="L10" s="59"/>
      <c r="M10" s="59"/>
      <c r="N10" s="60">
        <v>119.67</v>
      </c>
      <c r="O10" s="60">
        <v>14679609.289999999</v>
      </c>
      <c r="P10" s="60">
        <v>14679586.710000001</v>
      </c>
      <c r="Q10" s="59"/>
      <c r="R10" s="61" t="s">
        <v>80</v>
      </c>
      <c r="S10" s="46"/>
      <c r="T10" s="46"/>
      <c r="U10" s="46"/>
      <c r="V10" s="46"/>
      <c r="W10" s="46"/>
      <c r="X10" s="47"/>
      <c r="Y10" s="39"/>
      <c r="Z10" s="39"/>
      <c r="AA10" s="39"/>
      <c r="AB10" s="39"/>
      <c r="AC10" s="39"/>
      <c r="AD10" s="39"/>
      <c r="AE10" s="39"/>
      <c r="AF10" s="39"/>
    </row>
    <row r="11" spans="1:32" ht="24" customHeight="1" x14ac:dyDescent="0.2">
      <c r="A11" s="48">
        <v>2</v>
      </c>
      <c r="B11" s="53" t="s">
        <v>81</v>
      </c>
      <c r="C11" s="54" t="s">
        <v>82</v>
      </c>
      <c r="D11" s="55">
        <v>0.1</v>
      </c>
      <c r="E11" s="55">
        <v>0.11</v>
      </c>
      <c r="F11" s="56">
        <f>L11/Q11</f>
        <v>0.10678466076696165</v>
      </c>
      <c r="G11" s="55">
        <f>(D11+H11)/2</f>
        <v>0.10339233038348083</v>
      </c>
      <c r="H11" s="57">
        <f>L11/Q11</f>
        <v>0.10678466076696165</v>
      </c>
      <c r="I11" s="58">
        <f t="shared" ref="I11:I31" si="0">H11/F11</f>
        <v>1</v>
      </c>
      <c r="J11" s="39"/>
      <c r="K11" s="39"/>
      <c r="L11" s="59">
        <v>3620</v>
      </c>
      <c r="M11" s="59"/>
      <c r="N11" s="60"/>
      <c r="O11" s="60"/>
      <c r="P11" s="60"/>
      <c r="Q11" s="59">
        <v>33900</v>
      </c>
      <c r="R11" s="46"/>
      <c r="S11" s="46"/>
      <c r="T11" s="47"/>
      <c r="U11" s="47"/>
      <c r="V11" s="47"/>
      <c r="W11" s="47"/>
      <c r="X11" s="47"/>
      <c r="Y11" s="39"/>
      <c r="Z11" s="39"/>
      <c r="AA11" s="39"/>
      <c r="AB11" s="39"/>
      <c r="AC11" s="39"/>
      <c r="AD11" s="39"/>
      <c r="AE11" s="39"/>
      <c r="AF11" s="39"/>
    </row>
    <row r="12" spans="1:32" ht="24" customHeight="1" x14ac:dyDescent="0.2">
      <c r="A12" s="48">
        <v>3</v>
      </c>
      <c r="B12" s="53" t="s">
        <v>83</v>
      </c>
      <c r="C12" s="54" t="s">
        <v>84</v>
      </c>
      <c r="D12" s="55">
        <v>3.63</v>
      </c>
      <c r="E12" s="55">
        <v>3.48</v>
      </c>
      <c r="F12" s="56">
        <f>N12/Q12</f>
        <v>3.5300884955752214</v>
      </c>
      <c r="G12" s="55">
        <f>(D12+H12)/2</f>
        <v>3.5800442477876109</v>
      </c>
      <c r="H12" s="57">
        <f>N12/Q12</f>
        <v>3.5300884955752214</v>
      </c>
      <c r="I12" s="58">
        <f t="shared" si="0"/>
        <v>1</v>
      </c>
      <c r="J12" s="39"/>
      <c r="K12" s="39"/>
      <c r="L12" s="59"/>
      <c r="M12" s="59"/>
      <c r="N12" s="60">
        <v>119.67</v>
      </c>
      <c r="O12" s="60"/>
      <c r="P12" s="60"/>
      <c r="Q12" s="62">
        <v>33.9</v>
      </c>
      <c r="R12" s="63"/>
      <c r="S12" s="63"/>
      <c r="T12" s="63"/>
      <c r="U12" s="63"/>
      <c r="V12" s="64"/>
      <c r="W12" s="64"/>
      <c r="X12" s="64"/>
      <c r="Y12" s="39"/>
      <c r="Z12" s="39"/>
      <c r="AA12" s="39"/>
      <c r="AB12" s="39"/>
      <c r="AC12" s="39"/>
      <c r="AD12" s="39"/>
      <c r="AE12" s="39"/>
      <c r="AF12" s="39"/>
    </row>
    <row r="13" spans="1:32" ht="21" customHeight="1" x14ac:dyDescent="0.2">
      <c r="A13" s="48">
        <v>4</v>
      </c>
      <c r="B13" s="53" t="s">
        <v>85</v>
      </c>
      <c r="C13" s="54" t="s">
        <v>86</v>
      </c>
      <c r="D13" s="55">
        <v>7.12</v>
      </c>
      <c r="E13" s="55">
        <v>7.42</v>
      </c>
      <c r="F13" s="56">
        <f>M13/Q13</f>
        <v>7.5254277286135691</v>
      </c>
      <c r="G13" s="55">
        <f>(D13+H13)/2</f>
        <v>7.3227138643067846</v>
      </c>
      <c r="H13" s="57">
        <f>M13/Q13</f>
        <v>7.5254277286135691</v>
      </c>
      <c r="I13" s="58">
        <f t="shared" si="0"/>
        <v>1</v>
      </c>
      <c r="J13" s="39"/>
      <c r="K13" s="39"/>
      <c r="L13" s="59"/>
      <c r="M13" s="65">
        <f>241712+13400</f>
        <v>255112</v>
      </c>
      <c r="N13" s="60"/>
      <c r="O13" s="60"/>
      <c r="P13" s="60"/>
      <c r="Q13" s="59">
        <v>33900</v>
      </c>
      <c r="R13" s="63"/>
      <c r="S13" s="63"/>
      <c r="T13" s="63"/>
      <c r="U13" s="63"/>
      <c r="V13" s="64"/>
      <c r="W13" s="64"/>
      <c r="X13" s="64"/>
      <c r="Y13" s="39"/>
      <c r="Z13" s="39"/>
      <c r="AA13" s="39"/>
      <c r="AB13" s="39"/>
      <c r="AC13" s="39"/>
      <c r="AD13" s="39"/>
      <c r="AE13" s="39"/>
      <c r="AF13" s="39"/>
    </row>
    <row r="14" spans="1:32" ht="18.75" customHeight="1" x14ac:dyDescent="0.2">
      <c r="A14" s="48">
        <v>5</v>
      </c>
      <c r="B14" s="53" t="s">
        <v>87</v>
      </c>
      <c r="C14" s="54" t="s">
        <v>82</v>
      </c>
      <c r="D14" s="55">
        <v>5.39</v>
      </c>
      <c r="E14" s="55">
        <v>5.66</v>
      </c>
      <c r="F14" s="56">
        <f>L14/Q14</f>
        <v>5.6047197640117998</v>
      </c>
      <c r="G14" s="55">
        <f>(D14+H14)/2</f>
        <v>5.4973598820058998</v>
      </c>
      <c r="H14" s="57">
        <f>L14/Q14</f>
        <v>5.6047197640117998</v>
      </c>
      <c r="I14" s="58">
        <f t="shared" si="0"/>
        <v>1</v>
      </c>
      <c r="J14" s="39"/>
      <c r="K14" s="39"/>
      <c r="L14" s="66">
        <v>190000</v>
      </c>
      <c r="M14" s="67"/>
      <c r="N14" s="68"/>
      <c r="O14" s="68"/>
      <c r="P14" s="68"/>
      <c r="Q14" s="59">
        <v>33900</v>
      </c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</row>
    <row r="15" spans="1:32" ht="24.75" customHeight="1" x14ac:dyDescent="0.2">
      <c r="A15" s="48">
        <v>6</v>
      </c>
      <c r="B15" s="53" t="s">
        <v>88</v>
      </c>
      <c r="C15" s="54" t="s">
        <v>89</v>
      </c>
      <c r="D15" s="55">
        <v>0.28000000000000003</v>
      </c>
      <c r="E15" s="55">
        <v>0</v>
      </c>
      <c r="F15" s="56">
        <f t="shared" ref="F15:F16" si="1">H15</f>
        <v>0</v>
      </c>
      <c r="G15" s="55">
        <f t="shared" ref="G15:G16" si="2">H15</f>
        <v>0</v>
      </c>
      <c r="H15" s="57">
        <v>0</v>
      </c>
      <c r="I15" s="58">
        <v>0</v>
      </c>
      <c r="J15" s="39"/>
      <c r="K15" s="39"/>
      <c r="L15" s="67"/>
      <c r="M15" s="67"/>
      <c r="N15" s="68"/>
      <c r="O15" s="68"/>
      <c r="P15" s="68"/>
      <c r="Q15" s="59">
        <v>33900</v>
      </c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32" ht="21" customHeight="1" x14ac:dyDescent="0.2">
      <c r="A16" s="48">
        <v>7</v>
      </c>
      <c r="B16" s="53" t="s">
        <v>90</v>
      </c>
      <c r="C16" s="54" t="s">
        <v>82</v>
      </c>
      <c r="D16" s="55">
        <v>0.3</v>
      </c>
      <c r="E16" s="55">
        <v>0</v>
      </c>
      <c r="F16" s="56">
        <f t="shared" si="1"/>
        <v>0</v>
      </c>
      <c r="G16" s="55">
        <f t="shared" si="2"/>
        <v>0</v>
      </c>
      <c r="H16" s="57">
        <v>0</v>
      </c>
      <c r="I16" s="58">
        <v>0</v>
      </c>
      <c r="J16" s="39"/>
      <c r="K16" s="39"/>
      <c r="L16" s="67"/>
      <c r="M16" s="67"/>
      <c r="N16" s="68"/>
      <c r="O16" s="68"/>
      <c r="P16" s="68"/>
      <c r="Q16" s="59">
        <v>33900</v>
      </c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spans="1:32" ht="18.75" customHeight="1" x14ac:dyDescent="0.2">
      <c r="A17" s="48">
        <v>8</v>
      </c>
      <c r="B17" s="53" t="s">
        <v>91</v>
      </c>
      <c r="C17" s="54" t="s">
        <v>92</v>
      </c>
      <c r="D17" s="55">
        <v>7.26</v>
      </c>
      <c r="E17" s="55">
        <v>8.1999999999999993</v>
      </c>
      <c r="F17" s="56">
        <f>O17/M17</f>
        <v>8.1967213114754092</v>
      </c>
      <c r="G17" s="55">
        <f>(D17+H17)/2</f>
        <v>7.1668852459016392</v>
      </c>
      <c r="H17" s="57">
        <f>P17/M17</f>
        <v>7.0737704918032787</v>
      </c>
      <c r="I17" s="58">
        <f t="shared" si="0"/>
        <v>0.8630000000000001</v>
      </c>
      <c r="J17" s="39"/>
      <c r="K17" s="39"/>
      <c r="L17" s="67"/>
      <c r="M17" s="67">
        <f>12.2*10000</f>
        <v>122000</v>
      </c>
      <c r="N17" s="68"/>
      <c r="O17" s="68">
        <v>1000000</v>
      </c>
      <c r="P17" s="68">
        <v>863000</v>
      </c>
      <c r="Q17" s="67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1:32" ht="22.5" customHeight="1" x14ac:dyDescent="0.2">
      <c r="A18" s="48">
        <v>9</v>
      </c>
      <c r="B18" s="53" t="s">
        <v>93</v>
      </c>
      <c r="C18" s="54" t="s">
        <v>92</v>
      </c>
      <c r="D18" s="55">
        <v>126.62</v>
      </c>
      <c r="E18" s="55">
        <v>146.1</v>
      </c>
      <c r="F18" s="56">
        <f>O18/M18</f>
        <v>146.10389610389609</v>
      </c>
      <c r="G18" s="55">
        <f>(D18+H18)/2</f>
        <v>136.36194805194805</v>
      </c>
      <c r="H18" s="57">
        <f>P18/M18</f>
        <v>146.10389610389609</v>
      </c>
      <c r="I18" s="58">
        <f t="shared" si="0"/>
        <v>1</v>
      </c>
      <c r="J18" s="39"/>
      <c r="K18" s="39"/>
      <c r="L18" s="67"/>
      <c r="M18" s="67">
        <v>6160</v>
      </c>
      <c r="N18" s="68"/>
      <c r="O18" s="68">
        <v>900000</v>
      </c>
      <c r="P18" s="68">
        <v>900000</v>
      </c>
      <c r="Q18" s="67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spans="1:32" ht="22.5" customHeight="1" x14ac:dyDescent="0.2">
      <c r="A19" s="48">
        <v>10</v>
      </c>
      <c r="B19" s="53" t="s">
        <v>94</v>
      </c>
      <c r="C19" s="54" t="s">
        <v>92</v>
      </c>
      <c r="D19" s="55">
        <v>846.47</v>
      </c>
      <c r="E19" s="55">
        <v>925.93</v>
      </c>
      <c r="F19" s="56">
        <f>O19/M19</f>
        <v>883.59788359788365</v>
      </c>
      <c r="G19" s="55">
        <f>(D19+H19)/2</f>
        <v>865.0339417989419</v>
      </c>
      <c r="H19" s="57">
        <f>P19/M19</f>
        <v>883.59788359788365</v>
      </c>
      <c r="I19" s="58">
        <f t="shared" si="0"/>
        <v>1</v>
      </c>
      <c r="J19" s="39"/>
      <c r="K19" s="39"/>
      <c r="L19" s="67"/>
      <c r="M19" s="67">
        <v>378</v>
      </c>
      <c r="N19" s="68"/>
      <c r="O19" s="68">
        <v>334000</v>
      </c>
      <c r="P19" s="68">
        <v>334000</v>
      </c>
      <c r="Q19" s="67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spans="1:32" ht="22.5" customHeight="1" x14ac:dyDescent="0.2">
      <c r="A20" s="48">
        <v>11</v>
      </c>
      <c r="B20" s="53" t="s">
        <v>95</v>
      </c>
      <c r="C20" s="54" t="s">
        <v>92</v>
      </c>
      <c r="D20" s="55">
        <v>215.32</v>
      </c>
      <c r="E20" s="55">
        <v>225.2</v>
      </c>
      <c r="F20" s="56">
        <f>O20/M20</f>
        <v>181.80975194684146</v>
      </c>
      <c r="G20" s="55">
        <f>(D20+H20)/2</f>
        <v>198.56987597342072</v>
      </c>
      <c r="H20" s="57">
        <f>P20/M20+0.01</f>
        <v>181.81975194684145</v>
      </c>
      <c r="I20" s="58">
        <f t="shared" si="0"/>
        <v>1.0000550025501542</v>
      </c>
      <c r="J20" s="39"/>
      <c r="K20" s="39"/>
      <c r="L20" s="67"/>
      <c r="M20" s="69">
        <f>13234+3395.5</f>
        <v>16629.5</v>
      </c>
      <c r="N20" s="68"/>
      <c r="O20" s="68">
        <v>3023405.27</v>
      </c>
      <c r="P20" s="68">
        <v>3023405.27</v>
      </c>
      <c r="Q20" s="67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1" spans="1:32" ht="28.5" customHeight="1" x14ac:dyDescent="0.2">
      <c r="A21" s="48">
        <v>12</v>
      </c>
      <c r="B21" s="53" t="s">
        <v>96</v>
      </c>
      <c r="C21" s="54" t="s">
        <v>92</v>
      </c>
      <c r="D21" s="55">
        <v>67.64</v>
      </c>
      <c r="E21" s="55">
        <v>69.44</v>
      </c>
      <c r="F21" s="56">
        <f>O21/M21</f>
        <v>67.814227083333336</v>
      </c>
      <c r="G21" s="55">
        <f t="shared" ref="G21:G31" si="3">(D21+H21)/2</f>
        <v>67.727113541666668</v>
      </c>
      <c r="H21" s="57">
        <f>P21/M21</f>
        <v>67.814227083333336</v>
      </c>
      <c r="I21" s="58">
        <f t="shared" si="0"/>
        <v>1</v>
      </c>
      <c r="J21" s="39"/>
      <c r="K21" s="39"/>
      <c r="L21" s="67"/>
      <c r="M21" s="67">
        <v>14400</v>
      </c>
      <c r="N21" s="68"/>
      <c r="O21" s="68">
        <v>976524.87</v>
      </c>
      <c r="P21" s="68">
        <v>976524.87</v>
      </c>
      <c r="Q21" s="67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spans="1:32" ht="21" customHeight="1" x14ac:dyDescent="0.2">
      <c r="A22" s="48">
        <v>13</v>
      </c>
      <c r="B22" s="53" t="s">
        <v>97</v>
      </c>
      <c r="C22" s="54" t="s">
        <v>98</v>
      </c>
      <c r="D22" s="55">
        <v>2716.75</v>
      </c>
      <c r="E22" s="55">
        <v>2906.98</v>
      </c>
      <c r="F22" s="56">
        <f>O22/L22</f>
        <v>2858.2382781456954</v>
      </c>
      <c r="G22" s="55">
        <f t="shared" si="3"/>
        <v>2787.4950066225165</v>
      </c>
      <c r="H22" s="57">
        <f>P22/L22+0.01</f>
        <v>2858.2400132450334</v>
      </c>
      <c r="I22" s="58">
        <f t="shared" si="0"/>
        <v>1.0000006070520262</v>
      </c>
      <c r="J22" s="39"/>
      <c r="K22" s="39"/>
      <c r="L22" s="69">
        <f>688+67</f>
        <v>755</v>
      </c>
      <c r="M22" s="67"/>
      <c r="N22" s="68"/>
      <c r="O22" s="68">
        <v>2157969.9</v>
      </c>
      <c r="P22" s="68">
        <v>2157963.66</v>
      </c>
      <c r="Q22" s="67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</row>
    <row r="23" spans="1:32" ht="22.5" customHeight="1" x14ac:dyDescent="0.2">
      <c r="A23" s="48">
        <v>14</v>
      </c>
      <c r="B23" s="53" t="s">
        <v>99</v>
      </c>
      <c r="C23" s="54" t="s">
        <v>100</v>
      </c>
      <c r="D23" s="55">
        <v>30000</v>
      </c>
      <c r="E23" s="55">
        <v>28571.43</v>
      </c>
      <c r="F23" s="56">
        <f>O23/L23</f>
        <v>28094.362641509433</v>
      </c>
      <c r="G23" s="55">
        <f t="shared" si="3"/>
        <v>29047.17962264151</v>
      </c>
      <c r="H23" s="57">
        <f>P23/L23+0.01</f>
        <v>28094.359245283016</v>
      </c>
      <c r="I23" s="58">
        <f t="shared" si="0"/>
        <v>0.999999879113598</v>
      </c>
      <c r="J23" s="39"/>
      <c r="K23" s="39"/>
      <c r="L23" s="67">
        <v>53</v>
      </c>
      <c r="M23" s="67"/>
      <c r="N23" s="68"/>
      <c r="O23" s="68">
        <v>1489001.22</v>
      </c>
      <c r="P23" s="68">
        <v>1489000.51</v>
      </c>
      <c r="Q23" s="67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</row>
    <row r="24" spans="1:32" ht="21.75" customHeight="1" x14ac:dyDescent="0.2">
      <c r="A24" s="48">
        <v>15</v>
      </c>
      <c r="B24" s="53" t="s">
        <v>101</v>
      </c>
      <c r="C24" s="54" t="s">
        <v>100</v>
      </c>
      <c r="D24" s="55">
        <v>17846.150000000001</v>
      </c>
      <c r="E24" s="55">
        <v>18615.38</v>
      </c>
      <c r="F24" s="56">
        <f>O24/L24</f>
        <v>18615.384615384617</v>
      </c>
      <c r="G24" s="55">
        <f t="shared" si="3"/>
        <v>18230.767307692309</v>
      </c>
      <c r="H24" s="57">
        <f t="shared" ref="H24:H27" si="4">P24/L24</f>
        <v>18615.384615384617</v>
      </c>
      <c r="I24" s="58">
        <f t="shared" si="0"/>
        <v>1</v>
      </c>
      <c r="J24" s="39"/>
      <c r="K24" s="39"/>
      <c r="L24" s="67">
        <v>13</v>
      </c>
      <c r="M24" s="67"/>
      <c r="N24" s="68"/>
      <c r="O24" s="68">
        <v>242000</v>
      </c>
      <c r="P24" s="70">
        <v>242000</v>
      </c>
      <c r="Q24" s="67"/>
      <c r="R24" s="71">
        <f>O24/S24</f>
        <v>0.19516129032258064</v>
      </c>
      <c r="S24" s="72">
        <f>O24+O25</f>
        <v>1240000</v>
      </c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</row>
    <row r="25" spans="1:32" ht="22.5" customHeight="1" x14ac:dyDescent="0.2">
      <c r="A25" s="48">
        <v>16</v>
      </c>
      <c r="B25" s="53" t="s">
        <v>102</v>
      </c>
      <c r="C25" s="54" t="s">
        <v>100</v>
      </c>
      <c r="D25" s="55"/>
      <c r="E25" s="55">
        <v>3539.01</v>
      </c>
      <c r="F25" s="56">
        <f t="shared" ref="F25:F27" si="5">O25/L25</f>
        <v>3539.0070921985816</v>
      </c>
      <c r="G25" s="55">
        <f t="shared" si="3"/>
        <v>1769.5035106382979</v>
      </c>
      <c r="H25" s="57">
        <f t="shared" si="4"/>
        <v>3539.0070212765959</v>
      </c>
      <c r="I25" s="58">
        <f t="shared" si="0"/>
        <v>0.99999997995991985</v>
      </c>
      <c r="J25" s="39"/>
      <c r="K25" s="39"/>
      <c r="L25" s="67">
        <v>282</v>
      </c>
      <c r="M25" s="67"/>
      <c r="N25" s="68"/>
      <c r="O25" s="68">
        <v>998000</v>
      </c>
      <c r="P25" s="70">
        <v>997999.98</v>
      </c>
      <c r="Q25" s="67"/>
      <c r="R25" s="71">
        <f>O25/S24</f>
        <v>0.80483870967741933</v>
      </c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</row>
    <row r="26" spans="1:32" ht="23.25" customHeight="1" x14ac:dyDescent="0.2">
      <c r="A26" s="48">
        <v>17</v>
      </c>
      <c r="B26" s="53" t="s">
        <v>103</v>
      </c>
      <c r="C26" s="54" t="s">
        <v>100</v>
      </c>
      <c r="D26" s="55">
        <v>7817.86</v>
      </c>
      <c r="E26" s="55">
        <v>7894.74</v>
      </c>
      <c r="F26" s="56">
        <f t="shared" si="5"/>
        <v>7760.8717763157892</v>
      </c>
      <c r="G26" s="55">
        <f t="shared" si="3"/>
        <v>7689.3959210526309</v>
      </c>
      <c r="H26" s="57">
        <f t="shared" si="4"/>
        <v>7560.9318421052621</v>
      </c>
      <c r="I26" s="58">
        <f t="shared" si="0"/>
        <v>0.9742374387861048</v>
      </c>
      <c r="J26" s="39"/>
      <c r="K26" s="39"/>
      <c r="L26" s="69">
        <v>152</v>
      </c>
      <c r="M26" s="67"/>
      <c r="N26" s="68"/>
      <c r="O26" s="68">
        <v>1179652.51</v>
      </c>
      <c r="P26" s="68">
        <v>1149261.6399999999</v>
      </c>
      <c r="Q26" s="67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</row>
    <row r="27" spans="1:32" ht="25.5" customHeight="1" x14ac:dyDescent="0.2">
      <c r="A27" s="48">
        <v>18</v>
      </c>
      <c r="B27" s="53" t="s">
        <v>104</v>
      </c>
      <c r="C27" s="54" t="s">
        <v>100</v>
      </c>
      <c r="D27" s="55">
        <v>11667.42</v>
      </c>
      <c r="E27" s="55">
        <v>10810.81</v>
      </c>
      <c r="F27" s="56">
        <f t="shared" si="5"/>
        <v>10189.18918918919</v>
      </c>
      <c r="G27" s="55">
        <f t="shared" si="3"/>
        <v>10928.304054054053</v>
      </c>
      <c r="H27" s="57">
        <f t="shared" si="4"/>
        <v>10189.188108108108</v>
      </c>
      <c r="I27" s="58">
        <f t="shared" si="0"/>
        <v>0.99999989389920418</v>
      </c>
      <c r="J27" s="39"/>
      <c r="K27" s="39"/>
      <c r="L27" s="69">
        <v>37</v>
      </c>
      <c r="M27" s="67"/>
      <c r="N27" s="68"/>
      <c r="O27" s="68">
        <v>377000</v>
      </c>
      <c r="P27" s="68">
        <v>376999.96</v>
      </c>
      <c r="Q27" s="67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</row>
    <row r="28" spans="1:32" ht="21.75" customHeight="1" x14ac:dyDescent="0.2">
      <c r="A28" s="48">
        <v>19</v>
      </c>
      <c r="B28" s="53" t="s">
        <v>105</v>
      </c>
      <c r="C28" s="54" t="s">
        <v>92</v>
      </c>
      <c r="D28" s="55">
        <v>762.03</v>
      </c>
      <c r="E28" s="55">
        <v>733.84</v>
      </c>
      <c r="F28" s="56">
        <f>O28/M28</f>
        <v>733.83768913342499</v>
      </c>
      <c r="G28" s="55">
        <f t="shared" si="3"/>
        <v>747.93384456671242</v>
      </c>
      <c r="H28" s="57">
        <f>P28/M28</f>
        <v>733.83768913342499</v>
      </c>
      <c r="I28" s="58">
        <f t="shared" si="0"/>
        <v>1</v>
      </c>
      <c r="J28" s="39"/>
      <c r="K28" s="39"/>
      <c r="L28" s="67"/>
      <c r="M28" s="67">
        <v>1454</v>
      </c>
      <c r="N28" s="68"/>
      <c r="O28" s="68">
        <v>1067000</v>
      </c>
      <c r="P28" s="68">
        <v>1067000</v>
      </c>
      <c r="Q28" s="67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</row>
    <row r="29" spans="1:32" ht="21.75" customHeight="1" x14ac:dyDescent="0.2">
      <c r="A29" s="48">
        <v>20</v>
      </c>
      <c r="B29" s="53" t="s">
        <v>106</v>
      </c>
      <c r="C29" s="54" t="s">
        <v>92</v>
      </c>
      <c r="D29" s="55">
        <v>43</v>
      </c>
      <c r="E29" s="55">
        <v>46.19</v>
      </c>
      <c r="F29" s="56">
        <f>O30/M29</f>
        <v>50.448985947139171</v>
      </c>
      <c r="G29" s="55">
        <f t="shared" si="3"/>
        <v>46.723124603346676</v>
      </c>
      <c r="H29" s="57">
        <f>P30/M29</f>
        <v>50.446249206693345</v>
      </c>
      <c r="I29" s="58">
        <f t="shared" si="0"/>
        <v>0.99994575232000316</v>
      </c>
      <c r="J29" s="39"/>
      <c r="K29" s="39"/>
      <c r="L29" s="67"/>
      <c r="M29" s="67">
        <v>1014740</v>
      </c>
      <c r="N29" s="68"/>
      <c r="O29" s="68">
        <v>54510604</v>
      </c>
      <c r="P29" s="70">
        <v>54507826.920000002</v>
      </c>
      <c r="Q29" s="67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</row>
    <row r="30" spans="1:32" ht="21.75" customHeight="1" x14ac:dyDescent="0.2">
      <c r="A30" s="48">
        <v>21</v>
      </c>
      <c r="B30" s="53" t="s">
        <v>107</v>
      </c>
      <c r="C30" s="54" t="s">
        <v>108</v>
      </c>
      <c r="D30" s="55">
        <v>287.89999999999998</v>
      </c>
      <c r="E30" s="55">
        <v>334.58</v>
      </c>
      <c r="F30" s="56">
        <f>O30/N30/1000</f>
        <v>365.4004568165596</v>
      </c>
      <c r="G30" s="55">
        <f t="shared" si="3"/>
        <v>326.64031734475373</v>
      </c>
      <c r="H30" s="57">
        <f>P30/N30/1000</f>
        <v>365.38063468950753</v>
      </c>
      <c r="I30" s="58">
        <f t="shared" si="0"/>
        <v>0.99994575232000316</v>
      </c>
      <c r="J30" s="39"/>
      <c r="K30" s="39"/>
      <c r="L30" s="67"/>
      <c r="M30" s="67"/>
      <c r="N30" s="68">
        <v>140.1</v>
      </c>
      <c r="O30" s="68">
        <f>O29-O31</f>
        <v>51192604</v>
      </c>
      <c r="P30" s="70">
        <f>P29-P31</f>
        <v>51189826.920000002</v>
      </c>
      <c r="Q30" s="67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</row>
    <row r="31" spans="1:32" ht="21.75" customHeight="1" x14ac:dyDescent="0.2">
      <c r="A31" s="48">
        <v>22</v>
      </c>
      <c r="B31" s="53" t="s">
        <v>109</v>
      </c>
      <c r="C31" s="54" t="s">
        <v>92</v>
      </c>
      <c r="D31" s="55">
        <v>2558.64</v>
      </c>
      <c r="E31" s="55">
        <v>2233.4299999999998</v>
      </c>
      <c r="F31" s="56">
        <f>O31/M31</f>
        <v>2390.4899135446685</v>
      </c>
      <c r="G31" s="55">
        <f t="shared" si="3"/>
        <v>2474.564956772334</v>
      </c>
      <c r="H31" s="57">
        <f>P31/M31</f>
        <v>2390.4899135446685</v>
      </c>
      <c r="I31" s="58">
        <f t="shared" si="0"/>
        <v>1</v>
      </c>
      <c r="J31" s="39"/>
      <c r="K31" s="39"/>
      <c r="L31" s="67"/>
      <c r="M31" s="69">
        <v>1388</v>
      </c>
      <c r="N31" s="68"/>
      <c r="O31" s="68">
        <v>3318000</v>
      </c>
      <c r="P31" s="70">
        <v>3318000</v>
      </c>
      <c r="Q31" s="67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</row>
    <row r="32" spans="1:32" ht="22.5" customHeight="1" x14ac:dyDescent="0.2">
      <c r="A32" s="41"/>
      <c r="B32" s="41"/>
      <c r="C32" s="41"/>
      <c r="D32" s="41"/>
      <c r="E32" s="41"/>
      <c r="F32" s="41"/>
      <c r="G32" s="41"/>
      <c r="H32" s="41"/>
      <c r="I32" s="41"/>
      <c r="J32" s="39"/>
      <c r="K32" s="39"/>
      <c r="L32" s="73"/>
      <c r="M32" s="74"/>
      <c r="N32" s="74"/>
      <c r="O32" s="75"/>
      <c r="P32" s="75"/>
      <c r="Q32" s="74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</row>
    <row r="33" spans="1:32" ht="22.5" customHeight="1" x14ac:dyDescent="0.2">
      <c r="A33" s="41"/>
      <c r="B33" s="41"/>
      <c r="C33" s="41"/>
      <c r="D33" s="41"/>
      <c r="E33" s="41"/>
      <c r="F33" s="41"/>
      <c r="G33" s="41"/>
      <c r="H33" s="41"/>
      <c r="I33" s="41"/>
      <c r="J33" s="39"/>
      <c r="K33" s="39"/>
      <c r="L33" s="39"/>
      <c r="M33" s="39"/>
      <c r="N33" s="39"/>
      <c r="O33" s="72"/>
      <c r="P33" s="72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</row>
    <row r="34" spans="1:32" ht="16.5" customHeight="1" x14ac:dyDescent="0.2">
      <c r="A34" s="76" t="s">
        <v>45</v>
      </c>
      <c r="B34" s="35"/>
      <c r="C34" s="35"/>
      <c r="D34" s="35"/>
      <c r="E34" s="35"/>
      <c r="F34" s="35"/>
      <c r="G34" s="35"/>
      <c r="H34" s="35"/>
      <c r="I34" s="35"/>
      <c r="J34" s="39"/>
      <c r="K34" s="39"/>
      <c r="L34" s="39"/>
      <c r="M34" s="39"/>
      <c r="N34" s="39"/>
      <c r="O34" s="72"/>
      <c r="P34" s="72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</row>
    <row r="35" spans="1:32" ht="42.75" customHeight="1" x14ac:dyDescent="0.25">
      <c r="A35" s="242" t="s">
        <v>110</v>
      </c>
      <c r="B35" s="242"/>
      <c r="C35" s="242"/>
      <c r="D35" s="36"/>
      <c r="E35" s="243" t="s">
        <v>47</v>
      </c>
      <c r="F35" s="243"/>
      <c r="G35" s="34"/>
      <c r="H35" s="35"/>
      <c r="I35" s="35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</row>
    <row r="36" spans="1:32" ht="15.75" x14ac:dyDescent="0.2">
      <c r="A36" s="222" t="s">
        <v>48</v>
      </c>
      <c r="B36" s="222"/>
      <c r="C36" s="77"/>
      <c r="D36" s="78"/>
      <c r="E36" s="246" t="s">
        <v>49</v>
      </c>
      <c r="F36" s="246"/>
      <c r="G36" s="37" t="s">
        <v>50</v>
      </c>
      <c r="H36" s="35"/>
      <c r="I36" s="35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</row>
    <row r="37" spans="1:32" ht="22.5" customHeight="1" x14ac:dyDescent="0.2">
      <c r="A37" s="79"/>
      <c r="B37" s="79"/>
      <c r="C37" s="77"/>
      <c r="D37" s="35"/>
      <c r="E37" s="35"/>
      <c r="F37" s="35"/>
      <c r="G37" s="35"/>
      <c r="H37" s="35"/>
      <c r="I37" s="35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ht="22.5" customHeight="1" x14ac:dyDescent="0.2">
      <c r="A38" s="79"/>
      <c r="B38" s="79"/>
      <c r="C38" s="77"/>
      <c r="D38" s="35"/>
      <c r="E38" s="35"/>
      <c r="F38" s="35"/>
      <c r="G38" s="35"/>
      <c r="H38" s="35"/>
      <c r="I38" s="35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ht="22.5" customHeight="1" x14ac:dyDescent="0.2">
      <c r="A39" s="79"/>
      <c r="B39" s="79"/>
      <c r="C39" s="77"/>
      <c r="D39" s="35"/>
      <c r="E39" s="35"/>
      <c r="F39" s="35"/>
      <c r="G39" s="35"/>
      <c r="H39" s="35"/>
      <c r="I39" s="35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32" ht="15.75" x14ac:dyDescent="0.2">
      <c r="A40" s="245" t="s">
        <v>51</v>
      </c>
      <c r="B40" s="245"/>
      <c r="C40" s="77"/>
      <c r="D40" s="34"/>
      <c r="E40" s="35"/>
      <c r="F40" s="35"/>
      <c r="G40" s="35"/>
      <c r="H40" s="35"/>
      <c r="I40" s="35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</row>
    <row r="41" spans="1:32" ht="15.75" x14ac:dyDescent="0.2">
      <c r="A41" s="222" t="s">
        <v>52</v>
      </c>
      <c r="B41" s="222"/>
      <c r="C41" s="77"/>
      <c r="D41" s="37" t="s">
        <v>50</v>
      </c>
      <c r="E41" s="35"/>
      <c r="F41" s="35"/>
      <c r="G41" s="35"/>
      <c r="H41" s="35"/>
      <c r="I41" s="35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ht="15.75" x14ac:dyDescent="0.2">
      <c r="A42" s="77"/>
      <c r="B42" s="77"/>
      <c r="C42" s="77"/>
      <c r="D42" s="35"/>
      <c r="E42" s="35"/>
      <c r="F42" s="35"/>
      <c r="G42" s="35"/>
      <c r="H42" s="35"/>
      <c r="I42" s="35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2" ht="15.75" x14ac:dyDescent="0.2">
      <c r="A43" s="77"/>
      <c r="B43" s="77"/>
      <c r="C43" s="77"/>
      <c r="D43" s="35"/>
      <c r="E43" s="35"/>
      <c r="F43" s="35"/>
      <c r="G43" s="35"/>
      <c r="H43" s="35"/>
      <c r="I43" s="35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</row>
    <row r="44" spans="1:32" ht="15.7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</row>
    <row r="45" spans="1:32" ht="42" customHeight="1" x14ac:dyDescent="0.2">
      <c r="A45" s="35"/>
      <c r="B45" s="35"/>
      <c r="C45" s="35"/>
      <c r="D45" s="80" t="s">
        <v>111</v>
      </c>
      <c r="E45" s="80" t="s">
        <v>112</v>
      </c>
      <c r="F45" s="81" t="s">
        <v>113</v>
      </c>
      <c r="G45" s="82" t="s">
        <v>114</v>
      </c>
      <c r="H45" s="83" t="s">
        <v>115</v>
      </c>
      <c r="I45" s="35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</row>
    <row r="46" spans="1:32" ht="15.75" x14ac:dyDescent="0.2">
      <c r="A46" s="35"/>
      <c r="B46" s="35"/>
      <c r="C46" s="35"/>
      <c r="D46" s="35"/>
      <c r="E46" s="35"/>
      <c r="F46" s="35"/>
      <c r="G46" s="84" t="s">
        <v>116</v>
      </c>
      <c r="H46" s="35"/>
      <c r="I46" s="35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</row>
    <row r="47" spans="1:32" x14ac:dyDescent="0.2">
      <c r="A47" s="41"/>
      <c r="B47" s="41"/>
      <c r="C47" s="41"/>
      <c r="D47" s="41"/>
      <c r="E47" s="41"/>
      <c r="F47" s="41"/>
      <c r="G47" s="41"/>
      <c r="H47" s="41"/>
      <c r="I47" s="41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</row>
    <row r="48" spans="1:32" x14ac:dyDescent="0.2">
      <c r="A48" s="41"/>
      <c r="B48" s="41"/>
      <c r="C48" s="41"/>
      <c r="D48" s="41"/>
      <c r="E48" s="41"/>
      <c r="F48" s="41"/>
      <c r="G48" s="41"/>
      <c r="H48" s="41"/>
      <c r="I48" s="41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</row>
    <row r="49" spans="1:32" x14ac:dyDescent="0.2">
      <c r="A49" s="41"/>
      <c r="B49" s="41"/>
      <c r="C49" s="41"/>
      <c r="D49" s="41"/>
      <c r="E49" s="41"/>
      <c r="F49" s="41"/>
      <c r="G49" s="41"/>
      <c r="H49" s="41"/>
      <c r="I49" s="41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</row>
    <row r="50" spans="1:32" x14ac:dyDescent="0.2">
      <c r="A50" s="41"/>
      <c r="B50" s="41"/>
      <c r="C50" s="41"/>
      <c r="D50" s="41"/>
      <c r="E50" s="41"/>
      <c r="F50" s="41"/>
      <c r="G50" s="41"/>
      <c r="H50" s="41"/>
      <c r="I50" s="41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</row>
    <row r="51" spans="1:32" x14ac:dyDescent="0.2">
      <c r="A51" s="41"/>
      <c r="B51" s="41"/>
      <c r="C51" s="41"/>
      <c r="D51" s="41"/>
      <c r="E51" s="41"/>
      <c r="F51" s="41"/>
      <c r="G51" s="41"/>
      <c r="H51" s="41"/>
      <c r="I51" s="41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</row>
    <row r="52" spans="1:32" x14ac:dyDescent="0.2">
      <c r="A52" s="41"/>
      <c r="B52" s="41"/>
      <c r="C52" s="41"/>
      <c r="D52" s="41"/>
      <c r="E52" s="41"/>
      <c r="F52" s="41"/>
      <c r="G52" s="41"/>
      <c r="H52" s="41"/>
      <c r="I52" s="41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</row>
    <row r="53" spans="1:32" x14ac:dyDescent="0.2">
      <c r="A53" s="41"/>
      <c r="B53" s="41"/>
      <c r="C53" s="41"/>
      <c r="D53" s="41"/>
      <c r="E53" s="41"/>
      <c r="F53" s="41"/>
      <c r="G53" s="41"/>
      <c r="H53" s="41"/>
      <c r="I53" s="41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</row>
    <row r="54" spans="1:32" x14ac:dyDescent="0.2">
      <c r="A54" s="41"/>
      <c r="B54" s="41"/>
      <c r="C54" s="41"/>
      <c r="D54" s="41"/>
      <c r="E54" s="41"/>
      <c r="F54" s="41"/>
      <c r="G54" s="41"/>
      <c r="H54" s="41"/>
      <c r="I54" s="41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</row>
    <row r="55" spans="1:32" x14ac:dyDescent="0.2">
      <c r="A55" s="41"/>
      <c r="B55" s="41"/>
      <c r="C55" s="41"/>
      <c r="D55" s="41"/>
      <c r="E55" s="41"/>
      <c r="F55" s="41"/>
      <c r="G55" s="41"/>
      <c r="H55" s="41"/>
      <c r="I55" s="41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</row>
    <row r="56" spans="1:32" x14ac:dyDescent="0.2">
      <c r="A56" s="41"/>
      <c r="B56" s="41"/>
      <c r="C56" s="41"/>
      <c r="D56" s="41"/>
      <c r="E56" s="41"/>
      <c r="F56" s="41"/>
      <c r="G56" s="41"/>
      <c r="H56" s="41"/>
      <c r="I56" s="41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</row>
    <row r="57" spans="1:32" x14ac:dyDescent="0.2">
      <c r="A57" s="41"/>
      <c r="B57" s="41"/>
      <c r="C57" s="41"/>
      <c r="D57" s="41"/>
      <c r="E57" s="41"/>
      <c r="F57" s="41"/>
      <c r="G57" s="41"/>
      <c r="H57" s="41"/>
      <c r="I57" s="41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</row>
    <row r="58" spans="1:32" x14ac:dyDescent="0.2">
      <c r="A58" s="41"/>
      <c r="B58" s="41"/>
      <c r="C58" s="41"/>
      <c r="D58" s="41"/>
      <c r="E58" s="41"/>
      <c r="F58" s="41"/>
      <c r="G58" s="41"/>
      <c r="H58" s="41"/>
      <c r="I58" s="41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</row>
    <row r="59" spans="1:32" x14ac:dyDescent="0.2">
      <c r="A59" s="41"/>
      <c r="B59" s="41"/>
      <c r="C59" s="41"/>
      <c r="D59" s="41"/>
      <c r="E59" s="41"/>
      <c r="F59" s="41"/>
      <c r="G59" s="41"/>
      <c r="H59" s="41"/>
      <c r="I59" s="41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</row>
    <row r="60" spans="1:32" x14ac:dyDescent="0.2">
      <c r="A60" s="41"/>
      <c r="B60" s="41"/>
      <c r="C60" s="41"/>
      <c r="D60" s="41"/>
      <c r="E60" s="41"/>
      <c r="F60" s="41"/>
      <c r="G60" s="41"/>
      <c r="H60" s="41"/>
      <c r="I60" s="41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</row>
    <row r="61" spans="1:32" x14ac:dyDescent="0.2">
      <c r="A61" s="41"/>
      <c r="B61" s="41"/>
      <c r="C61" s="41"/>
      <c r="D61" s="41"/>
      <c r="E61" s="41"/>
      <c r="F61" s="41"/>
      <c r="G61" s="41"/>
      <c r="H61" s="41"/>
      <c r="I61" s="41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</row>
    <row r="62" spans="1:32" x14ac:dyDescent="0.2">
      <c r="A62" s="41"/>
      <c r="B62" s="41"/>
      <c r="C62" s="41"/>
      <c r="D62" s="41"/>
      <c r="E62" s="41"/>
      <c r="F62" s="41"/>
      <c r="G62" s="41"/>
      <c r="H62" s="41"/>
      <c r="I62" s="41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</row>
    <row r="63" spans="1:32" x14ac:dyDescent="0.2">
      <c r="A63" s="41"/>
      <c r="B63" s="41"/>
      <c r="C63" s="41"/>
      <c r="D63" s="41"/>
      <c r="E63" s="41"/>
      <c r="F63" s="41"/>
      <c r="G63" s="41"/>
      <c r="H63" s="41"/>
      <c r="I63" s="41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</row>
    <row r="64" spans="1:32" x14ac:dyDescent="0.2">
      <c r="A64" s="41"/>
      <c r="B64" s="41"/>
      <c r="C64" s="41"/>
      <c r="D64" s="41"/>
      <c r="E64" s="41"/>
      <c r="F64" s="41"/>
      <c r="G64" s="41"/>
      <c r="H64" s="41"/>
      <c r="I64" s="41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</row>
    <row r="65" spans="1:32" x14ac:dyDescent="0.2">
      <c r="A65" s="41"/>
      <c r="B65" s="41"/>
      <c r="C65" s="41"/>
      <c r="D65" s="41"/>
      <c r="E65" s="41"/>
      <c r="F65" s="41"/>
      <c r="G65" s="41"/>
      <c r="H65" s="41"/>
      <c r="I65" s="41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</row>
    <row r="66" spans="1:32" x14ac:dyDescent="0.2">
      <c r="A66" s="41"/>
      <c r="B66" s="41"/>
      <c r="C66" s="41"/>
      <c r="D66" s="41"/>
      <c r="E66" s="41"/>
      <c r="F66" s="41"/>
      <c r="G66" s="41"/>
      <c r="H66" s="41"/>
      <c r="I66" s="41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</row>
    <row r="67" spans="1:32" x14ac:dyDescent="0.2">
      <c r="A67" s="41"/>
      <c r="B67" s="41"/>
      <c r="C67" s="41"/>
      <c r="D67" s="41"/>
      <c r="E67" s="41"/>
      <c r="F67" s="41"/>
      <c r="G67" s="41"/>
      <c r="H67" s="41"/>
      <c r="I67" s="41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</row>
    <row r="68" spans="1:32" x14ac:dyDescent="0.2">
      <c r="A68" s="41"/>
      <c r="B68" s="41"/>
      <c r="C68" s="41"/>
      <c r="D68" s="41"/>
      <c r="E68" s="41"/>
      <c r="F68" s="41"/>
      <c r="G68" s="41"/>
      <c r="H68" s="41"/>
      <c r="I68" s="41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</row>
    <row r="69" spans="1:32" x14ac:dyDescent="0.2">
      <c r="A69" s="41"/>
      <c r="B69" s="41"/>
      <c r="C69" s="41"/>
      <c r="D69" s="41"/>
      <c r="E69" s="41"/>
      <c r="F69" s="41"/>
      <c r="G69" s="41"/>
      <c r="H69" s="41"/>
      <c r="I69" s="41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</row>
    <row r="70" spans="1:32" x14ac:dyDescent="0.2">
      <c r="A70" s="41"/>
      <c r="B70" s="41"/>
      <c r="C70" s="41"/>
      <c r="D70" s="41"/>
      <c r="E70" s="41"/>
      <c r="F70" s="41"/>
      <c r="G70" s="41"/>
      <c r="H70" s="41"/>
      <c r="I70" s="41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</row>
    <row r="71" spans="1:32" x14ac:dyDescent="0.2">
      <c r="A71" s="41"/>
      <c r="B71" s="41"/>
      <c r="C71" s="41"/>
      <c r="D71" s="41"/>
      <c r="E71" s="41"/>
      <c r="F71" s="41"/>
      <c r="G71" s="41"/>
      <c r="H71" s="41"/>
      <c r="I71" s="41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</row>
    <row r="72" spans="1:32" x14ac:dyDescent="0.2">
      <c r="A72" s="41"/>
      <c r="B72" s="41"/>
      <c r="C72" s="41"/>
      <c r="D72" s="41"/>
      <c r="E72" s="41"/>
      <c r="F72" s="41"/>
      <c r="G72" s="41"/>
      <c r="H72" s="41"/>
      <c r="I72" s="41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</row>
    <row r="73" spans="1:32" x14ac:dyDescent="0.2">
      <c r="A73" s="41"/>
      <c r="B73" s="41"/>
      <c r="C73" s="41"/>
      <c r="D73" s="41"/>
      <c r="E73" s="41"/>
      <c r="F73" s="41"/>
      <c r="G73" s="41"/>
      <c r="H73" s="41"/>
      <c r="I73" s="41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</row>
    <row r="74" spans="1:32" x14ac:dyDescent="0.2">
      <c r="A74" s="41"/>
      <c r="B74" s="41"/>
      <c r="C74" s="41"/>
      <c r="D74" s="41"/>
      <c r="E74" s="41"/>
      <c r="F74" s="41"/>
      <c r="G74" s="41"/>
      <c r="H74" s="41"/>
      <c r="I74" s="41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</row>
    <row r="75" spans="1:32" x14ac:dyDescent="0.2">
      <c r="A75" s="41"/>
      <c r="B75" s="41"/>
      <c r="C75" s="41"/>
      <c r="D75" s="41"/>
      <c r="E75" s="41"/>
      <c r="F75" s="41"/>
      <c r="G75" s="41"/>
      <c r="H75" s="41"/>
      <c r="I75" s="41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</row>
    <row r="76" spans="1:32" x14ac:dyDescent="0.2">
      <c r="A76" s="41"/>
      <c r="B76" s="41"/>
      <c r="C76" s="41"/>
      <c r="D76" s="41"/>
      <c r="E76" s="41"/>
      <c r="F76" s="41"/>
      <c r="G76" s="41"/>
      <c r="H76" s="41"/>
      <c r="I76" s="41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</row>
    <row r="77" spans="1:32" x14ac:dyDescent="0.2">
      <c r="A77" s="41"/>
      <c r="B77" s="41"/>
      <c r="C77" s="41"/>
      <c r="D77" s="41"/>
      <c r="E77" s="41"/>
      <c r="F77" s="41"/>
      <c r="G77" s="41"/>
      <c r="H77" s="41"/>
      <c r="I77" s="41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</row>
    <row r="78" spans="1:32" x14ac:dyDescent="0.2">
      <c r="A78" s="41"/>
      <c r="B78" s="41"/>
      <c r="C78" s="41"/>
      <c r="D78" s="41"/>
      <c r="E78" s="41"/>
      <c r="F78" s="41"/>
      <c r="G78" s="41"/>
      <c r="H78" s="41"/>
      <c r="I78" s="41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</row>
    <row r="79" spans="1:32" x14ac:dyDescent="0.2">
      <c r="A79" s="41"/>
      <c r="B79" s="41"/>
      <c r="C79" s="41"/>
      <c r="D79" s="41"/>
      <c r="E79" s="41"/>
      <c r="F79" s="41"/>
      <c r="G79" s="41"/>
      <c r="H79" s="41"/>
      <c r="I79" s="41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</row>
    <row r="80" spans="1:32" x14ac:dyDescent="0.2">
      <c r="A80" s="41"/>
      <c r="B80" s="41"/>
      <c r="C80" s="41"/>
      <c r="D80" s="41"/>
      <c r="E80" s="41"/>
      <c r="F80" s="41"/>
      <c r="G80" s="41"/>
      <c r="H80" s="41"/>
      <c r="I80" s="41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</row>
    <row r="81" spans="1:32" x14ac:dyDescent="0.2">
      <c r="A81" s="41"/>
      <c r="B81" s="41"/>
      <c r="C81" s="41"/>
      <c r="D81" s="41"/>
      <c r="E81" s="41"/>
      <c r="F81" s="41"/>
      <c r="G81" s="41"/>
      <c r="H81" s="41"/>
      <c r="I81" s="41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</row>
    <row r="82" spans="1:32" x14ac:dyDescent="0.2">
      <c r="A82" s="41"/>
      <c r="B82" s="41"/>
      <c r="C82" s="41"/>
      <c r="D82" s="41"/>
      <c r="E82" s="41"/>
      <c r="F82" s="41"/>
      <c r="G82" s="41"/>
      <c r="H82" s="41"/>
      <c r="I82" s="41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</row>
    <row r="83" spans="1:32" x14ac:dyDescent="0.2">
      <c r="A83" s="41"/>
      <c r="B83" s="41"/>
      <c r="C83" s="41"/>
      <c r="D83" s="41"/>
      <c r="E83" s="41"/>
      <c r="F83" s="41"/>
      <c r="G83" s="41"/>
      <c r="H83" s="41"/>
      <c r="I83" s="41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</row>
    <row r="84" spans="1:32" x14ac:dyDescent="0.2">
      <c r="A84" s="41"/>
      <c r="B84" s="41"/>
      <c r="C84" s="41"/>
      <c r="D84" s="41"/>
      <c r="E84" s="41"/>
      <c r="F84" s="41"/>
      <c r="G84" s="41"/>
      <c r="H84" s="41"/>
      <c r="I84" s="41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</row>
    <row r="85" spans="1:32" x14ac:dyDescent="0.2">
      <c r="A85" s="41"/>
      <c r="B85" s="41"/>
      <c r="C85" s="41"/>
      <c r="D85" s="41"/>
      <c r="E85" s="41"/>
      <c r="F85" s="41"/>
      <c r="G85" s="41"/>
      <c r="H85" s="41"/>
      <c r="I85" s="41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</row>
    <row r="86" spans="1:32" x14ac:dyDescent="0.2">
      <c r="A86" s="41"/>
      <c r="B86" s="41"/>
      <c r="C86" s="41"/>
      <c r="D86" s="41"/>
      <c r="E86" s="41"/>
      <c r="F86" s="41"/>
      <c r="G86" s="41"/>
      <c r="H86" s="41"/>
      <c r="I86" s="41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</row>
    <row r="87" spans="1:32" x14ac:dyDescent="0.2">
      <c r="A87" s="41"/>
      <c r="B87" s="41"/>
      <c r="C87" s="41"/>
      <c r="D87" s="41"/>
      <c r="E87" s="41"/>
      <c r="F87" s="41"/>
      <c r="G87" s="41"/>
      <c r="H87" s="41"/>
      <c r="I87" s="41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</row>
    <row r="88" spans="1:32" x14ac:dyDescent="0.2">
      <c r="A88" s="41"/>
      <c r="B88" s="41"/>
      <c r="C88" s="41"/>
      <c r="D88" s="41"/>
      <c r="E88" s="41"/>
      <c r="F88" s="41"/>
      <c r="G88" s="41"/>
      <c r="H88" s="41"/>
      <c r="I88" s="41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</row>
    <row r="89" spans="1:32" x14ac:dyDescent="0.2">
      <c r="A89" s="41"/>
      <c r="B89" s="41"/>
      <c r="C89" s="41"/>
      <c r="D89" s="41"/>
      <c r="E89" s="41"/>
      <c r="F89" s="41"/>
      <c r="G89" s="41"/>
      <c r="H89" s="41"/>
      <c r="I89" s="41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</row>
    <row r="90" spans="1:32" x14ac:dyDescent="0.2">
      <c r="A90" s="41"/>
      <c r="B90" s="41"/>
      <c r="C90" s="41"/>
      <c r="D90" s="41"/>
      <c r="E90" s="41"/>
      <c r="F90" s="41"/>
      <c r="G90" s="41"/>
      <c r="H90" s="41"/>
      <c r="I90" s="41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</row>
    <row r="91" spans="1:32" x14ac:dyDescent="0.2">
      <c r="A91" s="41"/>
      <c r="B91" s="41"/>
      <c r="C91" s="41"/>
      <c r="D91" s="41"/>
      <c r="E91" s="41"/>
      <c r="F91" s="41"/>
      <c r="G91" s="41"/>
      <c r="H91" s="41"/>
      <c r="I91" s="41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</row>
    <row r="92" spans="1:32" x14ac:dyDescent="0.2">
      <c r="A92" s="41"/>
      <c r="B92" s="41"/>
      <c r="C92" s="41"/>
      <c r="D92" s="41"/>
      <c r="E92" s="41"/>
      <c r="F92" s="41"/>
      <c r="G92" s="41"/>
      <c r="H92" s="41"/>
      <c r="I92" s="41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</row>
    <row r="93" spans="1:32" x14ac:dyDescent="0.2">
      <c r="A93" s="41"/>
      <c r="B93" s="41"/>
      <c r="C93" s="41"/>
      <c r="D93" s="41"/>
      <c r="E93" s="41"/>
      <c r="F93" s="41"/>
      <c r="G93" s="41"/>
      <c r="H93" s="41"/>
      <c r="I93" s="41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</row>
    <row r="94" spans="1:32" x14ac:dyDescent="0.2">
      <c r="A94" s="41"/>
      <c r="B94" s="41"/>
      <c r="C94" s="41"/>
      <c r="D94" s="41"/>
      <c r="E94" s="41"/>
      <c r="F94" s="41"/>
      <c r="G94" s="41"/>
      <c r="H94" s="41"/>
      <c r="I94" s="41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</row>
    <row r="95" spans="1:32" x14ac:dyDescent="0.2">
      <c r="A95" s="41"/>
      <c r="B95" s="41"/>
      <c r="C95" s="41"/>
      <c r="D95" s="41"/>
      <c r="E95" s="41"/>
      <c r="F95" s="41"/>
      <c r="G95" s="41"/>
      <c r="H95" s="41"/>
      <c r="I95" s="41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</row>
    <row r="96" spans="1:32" x14ac:dyDescent="0.2">
      <c r="A96" s="41"/>
      <c r="B96" s="41"/>
      <c r="C96" s="41"/>
      <c r="D96" s="41"/>
      <c r="E96" s="41"/>
      <c r="F96" s="41"/>
      <c r="G96" s="41"/>
      <c r="H96" s="41"/>
      <c r="I96" s="41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</row>
    <row r="97" spans="1:32" x14ac:dyDescent="0.2">
      <c r="A97" s="41"/>
      <c r="B97" s="41"/>
      <c r="C97" s="41"/>
      <c r="D97" s="41"/>
      <c r="E97" s="41"/>
      <c r="F97" s="41"/>
      <c r="G97" s="41"/>
      <c r="H97" s="41"/>
      <c r="I97" s="41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</row>
    <row r="98" spans="1:32" x14ac:dyDescent="0.2">
      <c r="A98" s="41"/>
      <c r="B98" s="41"/>
      <c r="C98" s="41"/>
      <c r="D98" s="41"/>
      <c r="E98" s="41"/>
      <c r="F98" s="41"/>
      <c r="G98" s="41"/>
      <c r="H98" s="41"/>
      <c r="I98" s="41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</row>
    <row r="99" spans="1:32" x14ac:dyDescent="0.2">
      <c r="A99" s="41"/>
      <c r="B99" s="41"/>
      <c r="C99" s="41"/>
      <c r="D99" s="41"/>
      <c r="E99" s="41"/>
      <c r="F99" s="41"/>
      <c r="G99" s="41"/>
      <c r="H99" s="41"/>
      <c r="I99" s="41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</row>
    <row r="100" spans="1:32" x14ac:dyDescent="0.2">
      <c r="A100" s="41"/>
      <c r="B100" s="41"/>
      <c r="C100" s="41"/>
      <c r="D100" s="41"/>
      <c r="E100" s="41"/>
      <c r="F100" s="41"/>
      <c r="G100" s="41"/>
      <c r="H100" s="41"/>
      <c r="I100" s="41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</row>
    <row r="101" spans="1:32" x14ac:dyDescent="0.2">
      <c r="A101" s="41"/>
      <c r="B101" s="41"/>
      <c r="C101" s="41"/>
      <c r="D101" s="41"/>
      <c r="E101" s="41"/>
      <c r="F101" s="41"/>
      <c r="G101" s="41"/>
      <c r="H101" s="41"/>
      <c r="I101" s="41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</row>
    <row r="102" spans="1:32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</row>
    <row r="103" spans="1:32" x14ac:dyDescent="0.2">
      <c r="A103" s="41"/>
      <c r="B103" s="41"/>
      <c r="C103" s="41"/>
      <c r="D103" s="41"/>
      <c r="E103" s="41"/>
      <c r="F103" s="41"/>
      <c r="G103" s="41"/>
      <c r="H103" s="41"/>
      <c r="I103" s="41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</row>
    <row r="104" spans="1:32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</row>
    <row r="105" spans="1:32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</row>
    <row r="106" spans="1:32" x14ac:dyDescent="0.2">
      <c r="A106" s="41"/>
      <c r="B106" s="41"/>
      <c r="C106" s="41"/>
      <c r="D106" s="41"/>
      <c r="E106" s="41"/>
      <c r="F106" s="41"/>
      <c r="G106" s="41"/>
      <c r="H106" s="41"/>
      <c r="I106" s="41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</row>
    <row r="107" spans="1:32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</row>
    <row r="108" spans="1:32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</row>
    <row r="109" spans="1:32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</row>
    <row r="110" spans="1:32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</row>
    <row r="111" spans="1:32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</row>
    <row r="112" spans="1:32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</row>
    <row r="113" spans="1:32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</row>
    <row r="114" spans="1:32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</row>
    <row r="115" spans="1:32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</row>
    <row r="116" spans="1:32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</row>
    <row r="117" spans="1:32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</row>
    <row r="118" spans="1:32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</row>
    <row r="119" spans="1:32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</row>
    <row r="120" spans="1:32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</row>
    <row r="121" spans="1:32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</row>
    <row r="122" spans="1:32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</row>
    <row r="123" spans="1:32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</row>
    <row r="124" spans="1:32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</row>
    <row r="125" spans="1:32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</row>
    <row r="126" spans="1:32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</row>
    <row r="127" spans="1:32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</row>
    <row r="128" spans="1:32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</row>
    <row r="129" spans="1:32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</row>
    <row r="130" spans="1:32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</row>
    <row r="131" spans="1:32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</row>
    <row r="132" spans="1:32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</row>
    <row r="133" spans="1:32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</row>
    <row r="134" spans="1:32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</row>
    <row r="135" spans="1:32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</row>
    <row r="136" spans="1:32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</row>
    <row r="137" spans="1:32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</row>
    <row r="138" spans="1:32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</row>
    <row r="139" spans="1:32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</row>
    <row r="140" spans="1:32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</row>
    <row r="141" spans="1:32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</row>
    <row r="142" spans="1:32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</row>
    <row r="143" spans="1:32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</row>
    <row r="144" spans="1:32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</row>
    <row r="145" spans="1:32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</row>
    <row r="146" spans="1:32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</row>
    <row r="147" spans="1:32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</row>
    <row r="148" spans="1:32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</row>
    <row r="149" spans="1:32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</row>
    <row r="150" spans="1:32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</row>
    <row r="151" spans="1:32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</row>
    <row r="152" spans="1:32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</row>
    <row r="153" spans="1:32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</row>
    <row r="154" spans="1:32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</row>
    <row r="155" spans="1:32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</row>
    <row r="156" spans="1:32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</row>
    <row r="157" spans="1:32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</row>
    <row r="158" spans="1:32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</row>
    <row r="159" spans="1:32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</row>
    <row r="160" spans="1:32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</row>
    <row r="161" spans="1:32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</row>
    <row r="162" spans="1:32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</row>
    <row r="163" spans="1:32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</row>
    <row r="164" spans="1:32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</row>
    <row r="165" spans="1:32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</row>
    <row r="166" spans="1:32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</row>
    <row r="167" spans="1:32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</row>
    <row r="168" spans="1:32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</row>
    <row r="169" spans="1:32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</row>
    <row r="170" spans="1:32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</row>
    <row r="171" spans="1:32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</row>
    <row r="172" spans="1:32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</row>
    <row r="173" spans="1:32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</row>
    <row r="174" spans="1:32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</row>
    <row r="175" spans="1:32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</row>
    <row r="176" spans="1:32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</row>
    <row r="177" spans="1:32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</row>
    <row r="178" spans="1:32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</row>
    <row r="179" spans="1:32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</row>
    <row r="180" spans="1:32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</row>
    <row r="181" spans="1:32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</row>
    <row r="182" spans="1:32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</row>
    <row r="183" spans="1:32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</row>
    <row r="184" spans="1:32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</row>
    <row r="185" spans="1:32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</row>
    <row r="186" spans="1:32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</row>
    <row r="187" spans="1:32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</row>
    <row r="188" spans="1:32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</row>
    <row r="189" spans="1:32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</row>
    <row r="190" spans="1:32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</row>
    <row r="191" spans="1:32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</row>
    <row r="192" spans="1:32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</row>
    <row r="193" spans="1:32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</row>
    <row r="194" spans="1:32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</row>
    <row r="195" spans="1:32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</row>
    <row r="196" spans="1:32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</row>
    <row r="197" spans="1:32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</row>
    <row r="198" spans="1:32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</row>
    <row r="199" spans="1:32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</row>
    <row r="200" spans="1:32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</row>
    <row r="201" spans="1:32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</row>
    <row r="202" spans="1:32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</row>
    <row r="203" spans="1:32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</row>
    <row r="204" spans="1:32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</row>
    <row r="205" spans="1:32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</row>
    <row r="206" spans="1:32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</row>
    <row r="207" spans="1:32" x14ac:dyDescent="0.2">
      <c r="A207" s="41"/>
      <c r="B207" s="41"/>
      <c r="C207" s="41"/>
      <c r="D207" s="41"/>
      <c r="E207" s="41"/>
      <c r="F207" s="41"/>
      <c r="G207" s="41"/>
      <c r="H207" s="41"/>
      <c r="I207" s="41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</row>
    <row r="208" spans="1:32" x14ac:dyDescent="0.2">
      <c r="A208" s="41"/>
      <c r="B208" s="41"/>
      <c r="C208" s="41"/>
      <c r="D208" s="41"/>
      <c r="E208" s="41"/>
      <c r="F208" s="41"/>
      <c r="G208" s="41"/>
      <c r="H208" s="41"/>
      <c r="I208" s="41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</row>
    <row r="209" spans="1:32" x14ac:dyDescent="0.2">
      <c r="A209" s="41"/>
      <c r="B209" s="41"/>
      <c r="C209" s="41"/>
      <c r="D209" s="41"/>
      <c r="E209" s="41"/>
      <c r="F209" s="41"/>
      <c r="G209" s="41"/>
      <c r="H209" s="41"/>
      <c r="I209" s="41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</row>
    <row r="210" spans="1:32" x14ac:dyDescent="0.2">
      <c r="A210" s="41"/>
      <c r="B210" s="41"/>
      <c r="C210" s="41"/>
      <c r="D210" s="41"/>
      <c r="E210" s="41"/>
      <c r="F210" s="41"/>
      <c r="G210" s="41"/>
      <c r="H210" s="41"/>
      <c r="I210" s="41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</row>
    <row r="211" spans="1:32" x14ac:dyDescent="0.2">
      <c r="A211" s="41"/>
      <c r="B211" s="41"/>
      <c r="C211" s="41"/>
      <c r="D211" s="41"/>
      <c r="E211" s="41"/>
      <c r="F211" s="41"/>
      <c r="G211" s="41"/>
      <c r="H211" s="41"/>
      <c r="I211" s="41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</row>
    <row r="212" spans="1:32" x14ac:dyDescent="0.2">
      <c r="A212" s="41"/>
      <c r="B212" s="41"/>
      <c r="C212" s="41"/>
      <c r="D212" s="41"/>
      <c r="E212" s="41"/>
      <c r="F212" s="41"/>
      <c r="G212" s="41"/>
      <c r="H212" s="41"/>
      <c r="I212" s="41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</row>
    <row r="213" spans="1:32" x14ac:dyDescent="0.2">
      <c r="A213" s="41"/>
      <c r="B213" s="41"/>
      <c r="C213" s="41"/>
      <c r="D213" s="41"/>
      <c r="E213" s="41"/>
      <c r="F213" s="41"/>
      <c r="G213" s="41"/>
      <c r="H213" s="41"/>
      <c r="I213" s="41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</row>
    <row r="214" spans="1:32" x14ac:dyDescent="0.2">
      <c r="A214" s="41"/>
      <c r="B214" s="41"/>
      <c r="C214" s="41"/>
      <c r="D214" s="41"/>
      <c r="E214" s="41"/>
      <c r="F214" s="41"/>
      <c r="G214" s="41"/>
      <c r="H214" s="41"/>
      <c r="I214" s="41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</row>
    <row r="215" spans="1:32" x14ac:dyDescent="0.2">
      <c r="A215" s="41"/>
      <c r="B215" s="41"/>
      <c r="C215" s="41"/>
      <c r="D215" s="41"/>
      <c r="E215" s="41"/>
      <c r="F215" s="41"/>
      <c r="G215" s="41"/>
      <c r="H215" s="41"/>
      <c r="I215" s="41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</row>
    <row r="216" spans="1:32" x14ac:dyDescent="0.2">
      <c r="A216" s="41"/>
      <c r="B216" s="41"/>
      <c r="C216" s="41"/>
      <c r="D216" s="41"/>
      <c r="E216" s="41"/>
      <c r="F216" s="41"/>
      <c r="G216" s="41"/>
      <c r="H216" s="41"/>
      <c r="I216" s="41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</row>
    <row r="217" spans="1:32" x14ac:dyDescent="0.2">
      <c r="A217" s="41"/>
      <c r="B217" s="41"/>
      <c r="C217" s="41"/>
      <c r="D217" s="41"/>
      <c r="E217" s="41"/>
      <c r="F217" s="41"/>
      <c r="G217" s="41"/>
      <c r="H217" s="41"/>
      <c r="I217" s="41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</row>
    <row r="218" spans="1:32" x14ac:dyDescent="0.2">
      <c r="A218" s="41"/>
      <c r="B218" s="41"/>
      <c r="C218" s="41"/>
      <c r="D218" s="41"/>
      <c r="E218" s="41"/>
      <c r="F218" s="41"/>
      <c r="G218" s="41"/>
      <c r="H218" s="41"/>
      <c r="I218" s="41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</row>
    <row r="219" spans="1:32" x14ac:dyDescent="0.2">
      <c r="A219" s="41"/>
      <c r="B219" s="41"/>
      <c r="C219" s="41"/>
      <c r="D219" s="41"/>
      <c r="E219" s="41"/>
      <c r="F219" s="41"/>
      <c r="G219" s="41"/>
      <c r="H219" s="41"/>
      <c r="I219" s="41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</row>
    <row r="220" spans="1:32" x14ac:dyDescent="0.2">
      <c r="A220" s="41"/>
      <c r="B220" s="41"/>
      <c r="C220" s="41"/>
      <c r="D220" s="41"/>
      <c r="E220" s="41"/>
      <c r="F220" s="41"/>
      <c r="G220" s="41"/>
      <c r="H220" s="41"/>
      <c r="I220" s="41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</row>
    <row r="221" spans="1:32" x14ac:dyDescent="0.2">
      <c r="A221" s="41"/>
      <c r="B221" s="41"/>
      <c r="C221" s="41"/>
      <c r="D221" s="41"/>
      <c r="E221" s="41"/>
      <c r="F221" s="41"/>
      <c r="G221" s="41"/>
      <c r="H221" s="41"/>
      <c r="I221" s="41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</row>
    <row r="222" spans="1:32" x14ac:dyDescent="0.2">
      <c r="A222" s="41"/>
      <c r="B222" s="41"/>
      <c r="C222" s="41"/>
      <c r="D222" s="41"/>
      <c r="E222" s="41"/>
      <c r="F222" s="41"/>
      <c r="G222" s="41"/>
      <c r="H222" s="41"/>
      <c r="I222" s="41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</row>
    <row r="223" spans="1:32" x14ac:dyDescent="0.2">
      <c r="A223" s="41"/>
      <c r="B223" s="41"/>
      <c r="C223" s="41"/>
      <c r="D223" s="41"/>
      <c r="E223" s="41"/>
      <c r="F223" s="41"/>
      <c r="G223" s="41"/>
      <c r="H223" s="41"/>
      <c r="I223" s="41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</row>
    <row r="224" spans="1:32" x14ac:dyDescent="0.2">
      <c r="A224" s="41"/>
      <c r="B224" s="41"/>
      <c r="C224" s="41"/>
      <c r="D224" s="41"/>
      <c r="E224" s="41"/>
      <c r="F224" s="41"/>
      <c r="G224" s="41"/>
      <c r="H224" s="41"/>
      <c r="I224" s="41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</row>
    <row r="225" spans="1:32" x14ac:dyDescent="0.2">
      <c r="A225" s="41"/>
      <c r="B225" s="41"/>
      <c r="C225" s="41"/>
      <c r="D225" s="41"/>
      <c r="E225" s="41"/>
      <c r="F225" s="41"/>
      <c r="G225" s="41"/>
      <c r="H225" s="41"/>
      <c r="I225" s="41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</row>
    <row r="226" spans="1:32" x14ac:dyDescent="0.2">
      <c r="A226" s="41"/>
      <c r="B226" s="41"/>
      <c r="C226" s="41"/>
      <c r="D226" s="41"/>
      <c r="E226" s="41"/>
      <c r="F226" s="41"/>
      <c r="G226" s="41"/>
      <c r="H226" s="41"/>
      <c r="I226" s="41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</row>
    <row r="227" spans="1:32" x14ac:dyDescent="0.2">
      <c r="A227" s="41"/>
      <c r="B227" s="41"/>
      <c r="C227" s="41"/>
      <c r="D227" s="41"/>
      <c r="E227" s="41"/>
      <c r="F227" s="41"/>
      <c r="G227" s="41"/>
      <c r="H227" s="41"/>
      <c r="I227" s="41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</row>
    <row r="228" spans="1:32" x14ac:dyDescent="0.2">
      <c r="A228" s="41"/>
      <c r="B228" s="41"/>
      <c r="C228" s="41"/>
      <c r="D228" s="41"/>
      <c r="E228" s="41"/>
      <c r="F228" s="41"/>
      <c r="G228" s="41"/>
      <c r="H228" s="41"/>
      <c r="I228" s="41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</row>
    <row r="229" spans="1:32" x14ac:dyDescent="0.2">
      <c r="A229" s="41"/>
      <c r="B229" s="41"/>
      <c r="C229" s="41"/>
      <c r="D229" s="41"/>
      <c r="E229" s="41"/>
      <c r="F229" s="41"/>
      <c r="G229" s="41"/>
      <c r="H229" s="41"/>
      <c r="I229" s="41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</row>
    <row r="230" spans="1:32" x14ac:dyDescent="0.2">
      <c r="A230" s="41"/>
      <c r="B230" s="41"/>
      <c r="C230" s="41"/>
      <c r="D230" s="41"/>
      <c r="E230" s="41"/>
      <c r="F230" s="41"/>
      <c r="G230" s="41"/>
      <c r="H230" s="41"/>
      <c r="I230" s="41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</row>
    <row r="231" spans="1:32" x14ac:dyDescent="0.2">
      <c r="A231" s="41"/>
      <c r="B231" s="41"/>
      <c r="C231" s="41"/>
      <c r="D231" s="41"/>
      <c r="E231" s="41"/>
      <c r="F231" s="41"/>
      <c r="G231" s="41"/>
      <c r="H231" s="41"/>
      <c r="I231" s="41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</row>
    <row r="232" spans="1:32" x14ac:dyDescent="0.2">
      <c r="A232" s="41"/>
      <c r="B232" s="41"/>
      <c r="C232" s="41"/>
      <c r="D232" s="41"/>
      <c r="E232" s="41"/>
      <c r="F232" s="41"/>
      <c r="G232" s="41"/>
      <c r="H232" s="41"/>
      <c r="I232" s="41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</row>
    <row r="233" spans="1:32" x14ac:dyDescent="0.2">
      <c r="A233" s="41"/>
      <c r="B233" s="41"/>
      <c r="C233" s="41"/>
      <c r="D233" s="41"/>
      <c r="E233" s="41"/>
      <c r="F233" s="41"/>
      <c r="G233" s="41"/>
      <c r="H233" s="41"/>
      <c r="I233" s="41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</row>
    <row r="234" spans="1:32" x14ac:dyDescent="0.2">
      <c r="A234" s="85"/>
      <c r="B234" s="85"/>
      <c r="C234" s="85"/>
      <c r="D234" s="85"/>
      <c r="E234" s="85"/>
      <c r="F234" s="85"/>
      <c r="G234" s="85"/>
      <c r="H234" s="85"/>
      <c r="I234" s="85"/>
    </row>
    <row r="235" spans="1:32" x14ac:dyDescent="0.2">
      <c r="A235" s="85"/>
      <c r="B235" s="85"/>
      <c r="C235" s="85"/>
      <c r="D235" s="85"/>
      <c r="E235" s="85"/>
      <c r="F235" s="85"/>
      <c r="G235" s="85"/>
      <c r="H235" s="85"/>
      <c r="I235" s="85"/>
    </row>
    <row r="236" spans="1:32" x14ac:dyDescent="0.2">
      <c r="A236" s="85"/>
      <c r="B236" s="85"/>
      <c r="C236" s="85"/>
      <c r="D236" s="85"/>
      <c r="E236" s="85"/>
      <c r="F236" s="85"/>
      <c r="G236" s="85"/>
      <c r="H236" s="85"/>
      <c r="I236" s="85"/>
    </row>
    <row r="237" spans="1:32" x14ac:dyDescent="0.2">
      <c r="A237" s="85"/>
      <c r="B237" s="85"/>
      <c r="C237" s="85"/>
      <c r="D237" s="85"/>
      <c r="E237" s="85"/>
      <c r="F237" s="85"/>
      <c r="G237" s="85"/>
      <c r="H237" s="85"/>
      <c r="I237" s="85"/>
    </row>
    <row r="238" spans="1:32" x14ac:dyDescent="0.2">
      <c r="A238" s="85"/>
      <c r="B238" s="85"/>
      <c r="C238" s="85"/>
      <c r="D238" s="85"/>
      <c r="E238" s="85"/>
      <c r="F238" s="85"/>
      <c r="G238" s="85"/>
      <c r="H238" s="85"/>
      <c r="I238" s="85"/>
    </row>
    <row r="239" spans="1:32" x14ac:dyDescent="0.2">
      <c r="A239" s="85"/>
      <c r="B239" s="85"/>
      <c r="C239" s="85"/>
      <c r="D239" s="85"/>
      <c r="E239" s="85"/>
      <c r="F239" s="85"/>
      <c r="G239" s="85"/>
      <c r="H239" s="85"/>
      <c r="I239" s="85"/>
    </row>
    <row r="240" spans="1:32" x14ac:dyDescent="0.2">
      <c r="A240" s="85"/>
      <c r="B240" s="85"/>
      <c r="C240" s="85"/>
      <c r="D240" s="85"/>
      <c r="E240" s="85"/>
      <c r="F240" s="85"/>
      <c r="G240" s="85"/>
      <c r="H240" s="85"/>
      <c r="I240" s="85"/>
    </row>
    <row r="241" spans="1:9" x14ac:dyDescent="0.2">
      <c r="A241" s="85"/>
      <c r="B241" s="85"/>
      <c r="C241" s="85"/>
      <c r="D241" s="85"/>
      <c r="E241" s="85"/>
      <c r="F241" s="85"/>
      <c r="G241" s="85"/>
      <c r="H241" s="85"/>
      <c r="I241" s="85"/>
    </row>
    <row r="242" spans="1:9" x14ac:dyDescent="0.2">
      <c r="A242" s="85"/>
      <c r="B242" s="85"/>
      <c r="C242" s="85"/>
      <c r="D242" s="85"/>
      <c r="E242" s="85"/>
      <c r="F242" s="85"/>
      <c r="G242" s="85"/>
      <c r="H242" s="85"/>
      <c r="I242" s="85"/>
    </row>
    <row r="243" spans="1:9" x14ac:dyDescent="0.2">
      <c r="A243" s="85"/>
      <c r="B243" s="85"/>
      <c r="C243" s="85"/>
      <c r="D243" s="85"/>
      <c r="E243" s="85"/>
      <c r="F243" s="85"/>
      <c r="G243" s="85"/>
      <c r="H243" s="85"/>
      <c r="I243" s="85"/>
    </row>
    <row r="244" spans="1:9" x14ac:dyDescent="0.2">
      <c r="A244" s="85"/>
      <c r="B244" s="85"/>
      <c r="C244" s="85"/>
      <c r="D244" s="85"/>
      <c r="E244" s="85"/>
      <c r="F244" s="85"/>
      <c r="G244" s="85"/>
      <c r="H244" s="85"/>
      <c r="I244" s="85"/>
    </row>
    <row r="245" spans="1:9" x14ac:dyDescent="0.2">
      <c r="A245" s="85"/>
      <c r="B245" s="85"/>
      <c r="C245" s="85"/>
      <c r="D245" s="85"/>
      <c r="E245" s="85"/>
      <c r="F245" s="85"/>
      <c r="G245" s="85"/>
      <c r="H245" s="85"/>
      <c r="I245" s="85"/>
    </row>
    <row r="246" spans="1:9" x14ac:dyDescent="0.2">
      <c r="A246" s="85"/>
      <c r="B246" s="85"/>
      <c r="C246" s="85"/>
      <c r="D246" s="85"/>
      <c r="E246" s="85"/>
      <c r="F246" s="85"/>
      <c r="G246" s="85"/>
      <c r="H246" s="85"/>
      <c r="I246" s="85"/>
    </row>
    <row r="247" spans="1:9" x14ac:dyDescent="0.2">
      <c r="A247" s="85"/>
      <c r="B247" s="85"/>
      <c r="C247" s="85"/>
      <c r="D247" s="85"/>
      <c r="E247" s="85"/>
      <c r="F247" s="85"/>
      <c r="G247" s="85"/>
      <c r="H247" s="85"/>
      <c r="I247" s="85"/>
    </row>
    <row r="248" spans="1:9" x14ac:dyDescent="0.2">
      <c r="A248" s="85"/>
      <c r="B248" s="85"/>
      <c r="C248" s="85"/>
      <c r="D248" s="85"/>
      <c r="E248" s="85"/>
      <c r="F248" s="85"/>
      <c r="G248" s="85"/>
      <c r="H248" s="85"/>
      <c r="I248" s="85"/>
    </row>
    <row r="249" spans="1:9" x14ac:dyDescent="0.2">
      <c r="A249" s="85"/>
      <c r="B249" s="85"/>
      <c r="C249" s="85"/>
      <c r="D249" s="85"/>
      <c r="E249" s="85"/>
      <c r="F249" s="85"/>
      <c r="G249" s="85"/>
      <c r="H249" s="85"/>
      <c r="I249" s="85"/>
    </row>
    <row r="250" spans="1:9" x14ac:dyDescent="0.2">
      <c r="A250" s="85"/>
      <c r="B250" s="85"/>
      <c r="C250" s="85"/>
      <c r="D250" s="85"/>
      <c r="E250" s="85"/>
      <c r="F250" s="85"/>
      <c r="G250" s="85"/>
      <c r="H250" s="85"/>
      <c r="I250" s="85"/>
    </row>
    <row r="251" spans="1:9" x14ac:dyDescent="0.2">
      <c r="A251" s="85"/>
      <c r="B251" s="85"/>
      <c r="C251" s="85"/>
      <c r="D251" s="85"/>
      <c r="E251" s="85"/>
      <c r="F251" s="85"/>
      <c r="G251" s="85"/>
      <c r="H251" s="85"/>
      <c r="I251" s="85"/>
    </row>
    <row r="252" spans="1:9" x14ac:dyDescent="0.2">
      <c r="A252" s="85"/>
      <c r="B252" s="85"/>
      <c r="C252" s="85"/>
      <c r="D252" s="85"/>
      <c r="E252" s="85"/>
      <c r="F252" s="85"/>
      <c r="G252" s="85"/>
      <c r="H252" s="85"/>
      <c r="I252" s="85"/>
    </row>
    <row r="253" spans="1:9" x14ac:dyDescent="0.2">
      <c r="A253" s="85"/>
      <c r="B253" s="85"/>
      <c r="C253" s="85"/>
      <c r="D253" s="85"/>
      <c r="E253" s="85"/>
      <c r="F253" s="85"/>
      <c r="G253" s="85"/>
      <c r="H253" s="85"/>
      <c r="I253" s="85"/>
    </row>
    <row r="254" spans="1:9" x14ac:dyDescent="0.2">
      <c r="A254" s="85"/>
      <c r="B254" s="85"/>
      <c r="C254" s="85"/>
      <c r="D254" s="85"/>
      <c r="E254" s="85"/>
      <c r="F254" s="85"/>
      <c r="G254" s="85"/>
      <c r="H254" s="85"/>
      <c r="I254" s="85"/>
    </row>
    <row r="255" spans="1:9" x14ac:dyDescent="0.2">
      <c r="A255" s="85"/>
      <c r="B255" s="85"/>
      <c r="C255" s="85"/>
      <c r="D255" s="85"/>
      <c r="E255" s="85"/>
      <c r="F255" s="85"/>
      <c r="G255" s="85"/>
      <c r="H255" s="85"/>
      <c r="I255" s="85"/>
    </row>
    <row r="256" spans="1:9" x14ac:dyDescent="0.2">
      <c r="A256" s="85"/>
      <c r="B256" s="85"/>
      <c r="C256" s="85"/>
      <c r="D256" s="85"/>
      <c r="E256" s="85"/>
      <c r="F256" s="85"/>
      <c r="G256" s="85"/>
      <c r="H256" s="85"/>
      <c r="I256" s="85"/>
    </row>
    <row r="257" spans="1:9" x14ac:dyDescent="0.2">
      <c r="A257" s="85"/>
      <c r="B257" s="85"/>
      <c r="C257" s="85"/>
      <c r="D257" s="85"/>
      <c r="E257" s="85"/>
      <c r="F257" s="85"/>
      <c r="G257" s="85"/>
      <c r="H257" s="85"/>
      <c r="I257" s="85"/>
    </row>
    <row r="258" spans="1:9" x14ac:dyDescent="0.2">
      <c r="A258" s="85"/>
      <c r="B258" s="85"/>
      <c r="C258" s="85"/>
      <c r="D258" s="85"/>
      <c r="E258" s="85"/>
      <c r="F258" s="85"/>
      <c r="G258" s="85"/>
      <c r="H258" s="85"/>
      <c r="I258" s="85"/>
    </row>
    <row r="259" spans="1:9" x14ac:dyDescent="0.2">
      <c r="A259" s="85"/>
      <c r="B259" s="85"/>
      <c r="C259" s="85"/>
      <c r="D259" s="85"/>
      <c r="E259" s="85"/>
      <c r="F259" s="85"/>
      <c r="G259" s="85"/>
      <c r="H259" s="85"/>
      <c r="I259" s="85"/>
    </row>
    <row r="260" spans="1:9" x14ac:dyDescent="0.2">
      <c r="A260" s="85"/>
      <c r="B260" s="85"/>
      <c r="C260" s="85"/>
      <c r="D260" s="85"/>
      <c r="E260" s="85"/>
      <c r="F260" s="85"/>
      <c r="G260" s="85"/>
      <c r="H260" s="85"/>
      <c r="I260" s="85"/>
    </row>
    <row r="261" spans="1:9" x14ac:dyDescent="0.2">
      <c r="A261" s="85"/>
      <c r="B261" s="85"/>
      <c r="C261" s="85"/>
      <c r="D261" s="85"/>
      <c r="E261" s="85"/>
      <c r="F261" s="85"/>
      <c r="G261" s="85"/>
      <c r="H261" s="85"/>
      <c r="I261" s="85"/>
    </row>
    <row r="262" spans="1:9" x14ac:dyDescent="0.2">
      <c r="A262" s="85"/>
      <c r="B262" s="85"/>
      <c r="C262" s="85"/>
      <c r="D262" s="85"/>
      <c r="E262" s="85"/>
      <c r="F262" s="85"/>
      <c r="G262" s="85"/>
      <c r="H262" s="85"/>
      <c r="I262" s="85"/>
    </row>
    <row r="263" spans="1:9" x14ac:dyDescent="0.2">
      <c r="A263" s="85"/>
      <c r="B263" s="85"/>
      <c r="C263" s="85"/>
      <c r="D263" s="85"/>
      <c r="E263" s="85"/>
      <c r="F263" s="85"/>
      <c r="G263" s="85"/>
      <c r="H263" s="85"/>
      <c r="I263" s="85"/>
    </row>
    <row r="264" spans="1:9" x14ac:dyDescent="0.2">
      <c r="A264" s="85"/>
      <c r="B264" s="85"/>
      <c r="C264" s="85"/>
      <c r="D264" s="85"/>
      <c r="E264" s="85"/>
      <c r="F264" s="85"/>
      <c r="G264" s="85"/>
      <c r="H264" s="85"/>
      <c r="I264" s="85"/>
    </row>
    <row r="265" spans="1:9" x14ac:dyDescent="0.2">
      <c r="A265" s="85"/>
      <c r="B265" s="85"/>
      <c r="C265" s="85"/>
      <c r="D265" s="85"/>
      <c r="E265" s="85"/>
      <c r="F265" s="85"/>
      <c r="G265" s="85"/>
      <c r="H265" s="85"/>
      <c r="I265" s="85"/>
    </row>
    <row r="266" spans="1:9" x14ac:dyDescent="0.2">
      <c r="A266" s="85"/>
      <c r="B266" s="85"/>
      <c r="C266" s="85"/>
      <c r="D266" s="85"/>
      <c r="E266" s="85"/>
      <c r="F266" s="85"/>
      <c r="G266" s="85"/>
      <c r="H266" s="85"/>
      <c r="I266" s="85"/>
    </row>
    <row r="267" spans="1:9" x14ac:dyDescent="0.2">
      <c r="A267" s="85"/>
      <c r="B267" s="85"/>
      <c r="C267" s="85"/>
      <c r="D267" s="85"/>
      <c r="E267" s="85"/>
      <c r="F267" s="85"/>
      <c r="G267" s="85"/>
      <c r="H267" s="85"/>
      <c r="I267" s="85"/>
    </row>
    <row r="268" spans="1:9" x14ac:dyDescent="0.2">
      <c r="A268" s="85"/>
      <c r="B268" s="85"/>
      <c r="C268" s="85"/>
      <c r="D268" s="85"/>
      <c r="E268" s="85"/>
      <c r="F268" s="85"/>
      <c r="G268" s="85"/>
      <c r="H268" s="85"/>
      <c r="I268" s="85"/>
    </row>
    <row r="269" spans="1:9" x14ac:dyDescent="0.2">
      <c r="A269" s="85"/>
      <c r="B269" s="85"/>
      <c r="C269" s="85"/>
      <c r="D269" s="85"/>
      <c r="E269" s="85"/>
      <c r="F269" s="85"/>
      <c r="G269" s="85"/>
      <c r="H269" s="85"/>
      <c r="I269" s="85"/>
    </row>
    <row r="270" spans="1:9" x14ac:dyDescent="0.2">
      <c r="A270" s="85"/>
      <c r="B270" s="85"/>
      <c r="C270" s="85"/>
      <c r="D270" s="85"/>
      <c r="E270" s="85"/>
      <c r="F270" s="85"/>
      <c r="G270" s="85"/>
      <c r="H270" s="85"/>
      <c r="I270" s="85"/>
    </row>
    <row r="271" spans="1:9" x14ac:dyDescent="0.2">
      <c r="A271" s="85"/>
      <c r="B271" s="85"/>
      <c r="C271" s="85"/>
      <c r="D271" s="85"/>
      <c r="E271" s="85"/>
      <c r="F271" s="85"/>
      <c r="G271" s="85"/>
      <c r="H271" s="85"/>
      <c r="I271" s="85"/>
    </row>
    <row r="272" spans="1:9" x14ac:dyDescent="0.2">
      <c r="A272" s="85"/>
      <c r="B272" s="85"/>
      <c r="C272" s="85"/>
      <c r="D272" s="85"/>
      <c r="E272" s="85"/>
      <c r="F272" s="85"/>
      <c r="G272" s="85"/>
      <c r="H272" s="85"/>
      <c r="I272" s="85"/>
    </row>
    <row r="273" spans="1:9" x14ac:dyDescent="0.2">
      <c r="A273" s="85"/>
      <c r="B273" s="85"/>
      <c r="C273" s="85"/>
      <c r="D273" s="85"/>
      <c r="E273" s="85"/>
      <c r="F273" s="85"/>
      <c r="G273" s="85"/>
      <c r="H273" s="85"/>
      <c r="I273" s="85"/>
    </row>
    <row r="274" spans="1:9" x14ac:dyDescent="0.2">
      <c r="A274" s="85"/>
      <c r="B274" s="85"/>
      <c r="C274" s="85"/>
      <c r="D274" s="85"/>
      <c r="E274" s="85"/>
      <c r="F274" s="85"/>
      <c r="G274" s="85"/>
      <c r="H274" s="85"/>
      <c r="I274" s="85"/>
    </row>
    <row r="275" spans="1:9" x14ac:dyDescent="0.2">
      <c r="A275" s="85"/>
      <c r="B275" s="85"/>
      <c r="C275" s="85"/>
      <c r="D275" s="85"/>
      <c r="E275" s="85"/>
      <c r="F275" s="85"/>
      <c r="G275" s="85"/>
      <c r="H275" s="85"/>
      <c r="I275" s="85"/>
    </row>
    <row r="276" spans="1:9" x14ac:dyDescent="0.2">
      <c r="A276" s="85"/>
      <c r="B276" s="85"/>
      <c r="C276" s="85"/>
      <c r="D276" s="85"/>
      <c r="E276" s="85"/>
      <c r="F276" s="85"/>
      <c r="G276" s="85"/>
      <c r="H276" s="85"/>
      <c r="I276" s="85"/>
    </row>
    <row r="277" spans="1:9" x14ac:dyDescent="0.2">
      <c r="A277" s="85"/>
      <c r="B277" s="85"/>
      <c r="C277" s="85"/>
      <c r="D277" s="85"/>
      <c r="E277" s="85"/>
      <c r="F277" s="85"/>
      <c r="G277" s="85"/>
      <c r="H277" s="85"/>
      <c r="I277" s="85"/>
    </row>
    <row r="278" spans="1:9" x14ac:dyDescent="0.2">
      <c r="A278" s="85"/>
      <c r="B278" s="85"/>
      <c r="C278" s="85"/>
      <c r="D278" s="85"/>
      <c r="E278" s="85"/>
      <c r="F278" s="85"/>
      <c r="G278" s="85"/>
      <c r="H278" s="85"/>
      <c r="I278" s="85"/>
    </row>
    <row r="279" spans="1:9" x14ac:dyDescent="0.2">
      <c r="A279" s="85"/>
      <c r="B279" s="85"/>
      <c r="C279" s="85"/>
      <c r="D279" s="85"/>
      <c r="E279" s="85"/>
      <c r="F279" s="85"/>
      <c r="G279" s="85"/>
      <c r="H279" s="85"/>
      <c r="I279" s="85"/>
    </row>
    <row r="280" spans="1:9" x14ac:dyDescent="0.2">
      <c r="A280" s="85"/>
      <c r="B280" s="85"/>
      <c r="C280" s="85"/>
      <c r="D280" s="85"/>
      <c r="E280" s="85"/>
      <c r="F280" s="85"/>
      <c r="G280" s="85"/>
      <c r="H280" s="85"/>
      <c r="I280" s="85"/>
    </row>
    <row r="281" spans="1:9" x14ac:dyDescent="0.2">
      <c r="A281" s="85"/>
      <c r="B281" s="85"/>
      <c r="C281" s="85"/>
      <c r="D281" s="85"/>
      <c r="E281" s="85"/>
      <c r="F281" s="85"/>
      <c r="G281" s="85"/>
      <c r="H281" s="85"/>
      <c r="I281" s="85"/>
    </row>
    <row r="282" spans="1:9" x14ac:dyDescent="0.2">
      <c r="A282" s="85"/>
      <c r="B282" s="85"/>
      <c r="C282" s="85"/>
      <c r="D282" s="85"/>
      <c r="E282" s="85"/>
      <c r="F282" s="85"/>
      <c r="G282" s="85"/>
      <c r="H282" s="85"/>
      <c r="I282" s="85"/>
    </row>
    <row r="283" spans="1:9" x14ac:dyDescent="0.2">
      <c r="A283" s="85"/>
      <c r="B283" s="85"/>
      <c r="C283" s="85"/>
      <c r="D283" s="85"/>
      <c r="E283" s="85"/>
      <c r="F283" s="85"/>
      <c r="G283" s="85"/>
      <c r="H283" s="85"/>
      <c r="I283" s="85"/>
    </row>
    <row r="284" spans="1:9" x14ac:dyDescent="0.2">
      <c r="A284" s="85"/>
      <c r="B284" s="85"/>
      <c r="C284" s="85"/>
      <c r="D284" s="85"/>
      <c r="E284" s="85"/>
      <c r="F284" s="85"/>
      <c r="G284" s="85"/>
      <c r="H284" s="85"/>
      <c r="I284" s="85"/>
    </row>
    <row r="285" spans="1:9" x14ac:dyDescent="0.2">
      <c r="A285" s="85"/>
      <c r="B285" s="85"/>
      <c r="C285" s="85"/>
      <c r="D285" s="85"/>
      <c r="E285" s="85"/>
      <c r="F285" s="85"/>
      <c r="G285" s="85"/>
      <c r="H285" s="85"/>
      <c r="I285" s="85"/>
    </row>
    <row r="286" spans="1:9" x14ac:dyDescent="0.2">
      <c r="A286" s="85"/>
      <c r="B286" s="85"/>
      <c r="C286" s="85"/>
      <c r="D286" s="85"/>
      <c r="E286" s="85"/>
      <c r="F286" s="85"/>
      <c r="G286" s="85"/>
      <c r="H286" s="85"/>
      <c r="I286" s="85"/>
    </row>
    <row r="287" spans="1:9" x14ac:dyDescent="0.2">
      <c r="A287" s="85"/>
      <c r="B287" s="85"/>
      <c r="C287" s="85"/>
      <c r="D287" s="85"/>
      <c r="E287" s="85"/>
      <c r="F287" s="85"/>
      <c r="G287" s="85"/>
      <c r="H287" s="85"/>
      <c r="I287" s="85"/>
    </row>
    <row r="288" spans="1:9" x14ac:dyDescent="0.2">
      <c r="A288" s="85"/>
      <c r="B288" s="85"/>
      <c r="C288" s="85"/>
      <c r="D288" s="85"/>
      <c r="E288" s="85"/>
      <c r="F288" s="85"/>
      <c r="G288" s="85"/>
      <c r="H288" s="85"/>
      <c r="I288" s="85"/>
    </row>
    <row r="289" spans="1:9" x14ac:dyDescent="0.2">
      <c r="A289" s="85"/>
      <c r="B289" s="85"/>
      <c r="C289" s="85"/>
      <c r="D289" s="85"/>
      <c r="E289" s="85"/>
      <c r="F289" s="85"/>
      <c r="G289" s="85"/>
      <c r="H289" s="85"/>
      <c r="I289" s="85"/>
    </row>
    <row r="290" spans="1:9" x14ac:dyDescent="0.2">
      <c r="A290" s="85"/>
      <c r="B290" s="85"/>
      <c r="C290" s="85"/>
      <c r="D290" s="85"/>
      <c r="E290" s="85"/>
      <c r="F290" s="85"/>
      <c r="G290" s="85"/>
      <c r="H290" s="85"/>
      <c r="I290" s="85"/>
    </row>
    <row r="291" spans="1:9" x14ac:dyDescent="0.2">
      <c r="A291" s="85"/>
      <c r="B291" s="85"/>
      <c r="C291" s="85"/>
      <c r="D291" s="85"/>
      <c r="E291" s="85"/>
      <c r="F291" s="85"/>
      <c r="G291" s="85"/>
      <c r="H291" s="85"/>
      <c r="I291" s="85"/>
    </row>
    <row r="292" spans="1:9" x14ac:dyDescent="0.2">
      <c r="A292" s="85"/>
      <c r="B292" s="85"/>
      <c r="C292" s="85"/>
      <c r="D292" s="85"/>
      <c r="E292" s="85"/>
      <c r="F292" s="85"/>
      <c r="G292" s="85"/>
      <c r="H292" s="85"/>
      <c r="I292" s="85"/>
    </row>
    <row r="293" spans="1:9" x14ac:dyDescent="0.2">
      <c r="A293" s="85"/>
      <c r="B293" s="85"/>
      <c r="C293" s="85"/>
      <c r="D293" s="85"/>
      <c r="E293" s="85"/>
      <c r="F293" s="85"/>
      <c r="G293" s="85"/>
      <c r="H293" s="85"/>
      <c r="I293" s="85"/>
    </row>
    <row r="294" spans="1:9" x14ac:dyDescent="0.2">
      <c r="A294" s="85"/>
      <c r="B294" s="85"/>
      <c r="C294" s="85"/>
      <c r="D294" s="85"/>
      <c r="E294" s="85"/>
      <c r="F294" s="85"/>
      <c r="G294" s="85"/>
      <c r="H294" s="85"/>
      <c r="I294" s="85"/>
    </row>
    <row r="295" spans="1:9" x14ac:dyDescent="0.2">
      <c r="A295" s="85"/>
      <c r="B295" s="85"/>
      <c r="C295" s="85"/>
      <c r="D295" s="85"/>
      <c r="E295" s="85"/>
      <c r="F295" s="85"/>
      <c r="G295" s="85"/>
      <c r="H295" s="85"/>
      <c r="I295" s="85"/>
    </row>
    <row r="296" spans="1:9" x14ac:dyDescent="0.2">
      <c r="A296" s="85"/>
      <c r="B296" s="85"/>
      <c r="C296" s="85"/>
      <c r="D296" s="85"/>
      <c r="E296" s="85"/>
      <c r="F296" s="85"/>
      <c r="G296" s="85"/>
      <c r="H296" s="85"/>
      <c r="I296" s="85"/>
    </row>
    <row r="297" spans="1:9" x14ac:dyDescent="0.2">
      <c r="A297" s="85"/>
      <c r="B297" s="85"/>
      <c r="C297" s="85"/>
      <c r="D297" s="85"/>
      <c r="E297" s="85"/>
      <c r="F297" s="85"/>
      <c r="G297" s="85"/>
      <c r="H297" s="85"/>
      <c r="I297" s="85"/>
    </row>
    <row r="298" spans="1:9" x14ac:dyDescent="0.2">
      <c r="A298" s="85"/>
      <c r="B298" s="85"/>
      <c r="C298" s="85"/>
      <c r="D298" s="85"/>
      <c r="E298" s="85"/>
      <c r="F298" s="85"/>
      <c r="G298" s="85"/>
      <c r="H298" s="85"/>
      <c r="I298" s="85"/>
    </row>
    <row r="299" spans="1:9" x14ac:dyDescent="0.2">
      <c r="A299" s="85"/>
      <c r="B299" s="85"/>
      <c r="C299" s="85"/>
      <c r="D299" s="85"/>
      <c r="E299" s="85"/>
      <c r="F299" s="85"/>
      <c r="G299" s="85"/>
      <c r="H299" s="85"/>
      <c r="I299" s="85"/>
    </row>
  </sheetData>
  <mergeCells count="18">
    <mergeCell ref="A3:I3"/>
    <mergeCell ref="A4:I4"/>
    <mergeCell ref="A5:I5"/>
    <mergeCell ref="L6:O6"/>
    <mergeCell ref="A7:A8"/>
    <mergeCell ref="B7:B8"/>
    <mergeCell ref="C7:C8"/>
    <mergeCell ref="D7:D8"/>
    <mergeCell ref="E7:F7"/>
    <mergeCell ref="G7:H7"/>
    <mergeCell ref="A40:B40"/>
    <mergeCell ref="A41:B41"/>
    <mergeCell ref="I7:I8"/>
    <mergeCell ref="O7:P7"/>
    <mergeCell ref="A35:C35"/>
    <mergeCell ref="E35:F35"/>
    <mergeCell ref="A36:B36"/>
    <mergeCell ref="E36:F36"/>
  </mergeCells>
  <printOptions horizontalCentered="1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1"/>
  <sheetViews>
    <sheetView zoomScale="110" zoomScaleNormal="110" workbookViewId="0">
      <selection activeCell="D11" sqref="D11"/>
    </sheetView>
  </sheetViews>
  <sheetFormatPr defaultRowHeight="12.75" x14ac:dyDescent="0.2"/>
  <cols>
    <col min="1" max="1" width="4.85546875" style="2" customWidth="1"/>
    <col min="2" max="2" width="49.85546875" style="2" customWidth="1"/>
    <col min="3" max="3" width="18.7109375" style="2" customWidth="1"/>
    <col min="4" max="5" width="18" style="2" customWidth="1"/>
    <col min="6" max="6" width="12.140625" style="2" customWidth="1"/>
    <col min="7" max="7" width="14" style="2" customWidth="1"/>
    <col min="8" max="16384" width="9.140625" style="2"/>
  </cols>
  <sheetData>
    <row r="1" spans="1:10" ht="20.25" customHeight="1" x14ac:dyDescent="0.2">
      <c r="A1" s="1"/>
      <c r="B1" s="1"/>
      <c r="C1" s="1"/>
      <c r="D1" s="223" t="s">
        <v>0</v>
      </c>
      <c r="E1" s="223"/>
    </row>
    <row r="2" spans="1:10" ht="20.25" customHeight="1" x14ac:dyDescent="0.2">
      <c r="A2" s="1"/>
      <c r="B2" s="1"/>
      <c r="C2" s="1"/>
      <c r="D2" s="3"/>
      <c r="E2" s="3"/>
    </row>
    <row r="3" spans="1:10" ht="52.5" customHeight="1" x14ac:dyDescent="0.2">
      <c r="A3" s="224" t="s">
        <v>1</v>
      </c>
      <c r="B3" s="224"/>
      <c r="C3" s="224"/>
      <c r="D3" s="224"/>
      <c r="E3" s="224"/>
      <c r="F3" s="1"/>
      <c r="G3" s="4" t="s">
        <v>2</v>
      </c>
      <c r="H3" s="1"/>
      <c r="I3" s="1"/>
      <c r="J3" s="1"/>
    </row>
    <row r="4" spans="1:10" ht="24" customHeight="1" x14ac:dyDescent="0.2">
      <c r="A4" s="225" t="s">
        <v>3</v>
      </c>
      <c r="B4" s="225"/>
      <c r="C4" s="225"/>
      <c r="D4" s="225"/>
      <c r="E4" s="225"/>
      <c r="F4" s="1"/>
      <c r="G4" s="1"/>
      <c r="H4" s="1"/>
      <c r="I4" s="1"/>
      <c r="J4" s="1"/>
    </row>
    <row r="5" spans="1:10" ht="18" customHeight="1" thickBot="1" x14ac:dyDescent="0.25">
      <c r="A5" s="1"/>
      <c r="B5" s="1"/>
      <c r="C5" s="1"/>
      <c r="D5" s="1"/>
      <c r="E5" s="5" t="s">
        <v>4</v>
      </c>
      <c r="F5" s="1"/>
      <c r="G5" s="1"/>
      <c r="H5" s="1"/>
      <c r="I5" s="1"/>
      <c r="J5" s="1"/>
    </row>
    <row r="6" spans="1:10" ht="18" customHeight="1" x14ac:dyDescent="0.2">
      <c r="A6" s="226" t="s">
        <v>5</v>
      </c>
      <c r="B6" s="228" t="s">
        <v>6</v>
      </c>
      <c r="C6" s="228" t="s">
        <v>7</v>
      </c>
      <c r="D6" s="228" t="s">
        <v>8</v>
      </c>
      <c r="E6" s="230" t="s">
        <v>9</v>
      </c>
      <c r="F6" s="1"/>
      <c r="G6" s="1"/>
      <c r="H6" s="1"/>
      <c r="I6" s="1"/>
      <c r="J6" s="1"/>
    </row>
    <row r="7" spans="1:10" ht="27.75" customHeight="1" x14ac:dyDescent="0.2">
      <c r="A7" s="227"/>
      <c r="B7" s="229"/>
      <c r="C7" s="229"/>
      <c r="D7" s="229"/>
      <c r="E7" s="231"/>
      <c r="F7" s="6" t="s">
        <v>10</v>
      </c>
      <c r="G7" s="7" t="s">
        <v>11</v>
      </c>
      <c r="H7" s="1"/>
      <c r="I7" s="1"/>
      <c r="J7" s="1"/>
    </row>
    <row r="8" spans="1:10" ht="24.75" customHeight="1" x14ac:dyDescent="0.2">
      <c r="A8" s="8"/>
      <c r="B8" s="9" t="s">
        <v>12</v>
      </c>
      <c r="C8" s="10" t="s">
        <v>13</v>
      </c>
      <c r="D8" s="11">
        <f>SUM(D9:D13)</f>
        <v>45580</v>
      </c>
      <c r="E8" s="12">
        <f>SUM(E9:E13)</f>
        <v>45412</v>
      </c>
      <c r="F8" s="13">
        <f>E8/D8</f>
        <v>0.99631417288284341</v>
      </c>
      <c r="G8" s="7"/>
      <c r="H8" s="1"/>
      <c r="I8" s="1"/>
      <c r="J8" s="1"/>
    </row>
    <row r="9" spans="1:10" ht="27" customHeight="1" x14ac:dyDescent="0.2">
      <c r="A9" s="14">
        <v>1</v>
      </c>
      <c r="B9" s="15" t="s">
        <v>14</v>
      </c>
      <c r="C9" s="10" t="s">
        <v>13</v>
      </c>
      <c r="D9" s="11">
        <v>14680</v>
      </c>
      <c r="E9" s="16">
        <v>14680</v>
      </c>
      <c r="F9" s="13">
        <f t="shared" ref="F9:F27" si="0">E9/D9</f>
        <v>1</v>
      </c>
      <c r="G9" s="17">
        <f>E9-D9</f>
        <v>0</v>
      </c>
      <c r="H9" s="1"/>
      <c r="I9" s="1"/>
      <c r="J9" s="1"/>
    </row>
    <row r="10" spans="1:10" ht="27" customHeight="1" x14ac:dyDescent="0.2">
      <c r="A10" s="14">
        <v>2</v>
      </c>
      <c r="B10" s="15" t="s">
        <v>15</v>
      </c>
      <c r="C10" s="10" t="s">
        <v>13</v>
      </c>
      <c r="D10" s="11">
        <v>14709</v>
      </c>
      <c r="E10" s="18">
        <v>14708</v>
      </c>
      <c r="F10" s="13">
        <f t="shared" si="0"/>
        <v>0.99993201441294444</v>
      </c>
      <c r="G10" s="17">
        <f t="shared" ref="G10:G27" si="1">E10-D10</f>
        <v>-1</v>
      </c>
      <c r="H10" s="1"/>
      <c r="I10" s="1"/>
      <c r="J10" s="1"/>
    </row>
    <row r="11" spans="1:10" ht="27" customHeight="1" x14ac:dyDescent="0.2">
      <c r="A11" s="14">
        <v>3</v>
      </c>
      <c r="B11" s="15" t="s">
        <v>16</v>
      </c>
      <c r="C11" s="10" t="s">
        <v>13</v>
      </c>
      <c r="D11" s="11">
        <v>0</v>
      </c>
      <c r="E11" s="18">
        <v>0</v>
      </c>
      <c r="F11" s="13" t="e">
        <f t="shared" si="0"/>
        <v>#DIV/0!</v>
      </c>
      <c r="G11" s="17">
        <f t="shared" si="1"/>
        <v>0</v>
      </c>
      <c r="H11" s="1"/>
      <c r="I11" s="1"/>
      <c r="J11" s="1"/>
    </row>
    <row r="12" spans="1:10" ht="27" customHeight="1" x14ac:dyDescent="0.2">
      <c r="A12" s="14">
        <v>4</v>
      </c>
      <c r="B12" s="15" t="s">
        <v>17</v>
      </c>
      <c r="C12" s="10" t="s">
        <v>13</v>
      </c>
      <c r="D12" s="11">
        <v>1000</v>
      </c>
      <c r="E12" s="16">
        <v>863</v>
      </c>
      <c r="F12" s="13">
        <f t="shared" si="0"/>
        <v>0.86299999999999999</v>
      </c>
      <c r="G12" s="17">
        <f t="shared" si="1"/>
        <v>-137</v>
      </c>
      <c r="H12" s="1"/>
      <c r="I12" s="1"/>
      <c r="J12" s="1"/>
    </row>
    <row r="13" spans="1:10" ht="25.5" customHeight="1" x14ac:dyDescent="0.2">
      <c r="A13" s="14">
        <v>6</v>
      </c>
      <c r="B13" s="15" t="s">
        <v>18</v>
      </c>
      <c r="C13" s="10" t="s">
        <v>13</v>
      </c>
      <c r="D13" s="11">
        <f>SUM(D14:D25)</f>
        <v>15191</v>
      </c>
      <c r="E13" s="12">
        <f>SUM(E14:E25)</f>
        <v>15161</v>
      </c>
      <c r="F13" s="13">
        <f t="shared" si="0"/>
        <v>0.99802514646830365</v>
      </c>
      <c r="G13" s="17">
        <f t="shared" si="1"/>
        <v>-30</v>
      </c>
      <c r="H13" s="1"/>
      <c r="I13" s="1"/>
      <c r="J13" s="1"/>
    </row>
    <row r="14" spans="1:10" ht="25.5" customHeight="1" x14ac:dyDescent="0.2">
      <c r="A14" s="19" t="s">
        <v>19</v>
      </c>
      <c r="B14" s="20" t="s">
        <v>20</v>
      </c>
      <c r="C14" s="21"/>
      <c r="D14" s="22">
        <v>900</v>
      </c>
      <c r="E14" s="23">
        <v>900</v>
      </c>
      <c r="F14" s="13">
        <f t="shared" si="0"/>
        <v>1</v>
      </c>
      <c r="G14" s="17">
        <f t="shared" si="1"/>
        <v>0</v>
      </c>
      <c r="H14" s="1"/>
      <c r="I14" s="1"/>
      <c r="J14" s="1"/>
    </row>
    <row r="15" spans="1:10" ht="25.5" customHeight="1" x14ac:dyDescent="0.2">
      <c r="A15" s="19" t="s">
        <v>21</v>
      </c>
      <c r="B15" s="20" t="s">
        <v>22</v>
      </c>
      <c r="C15" s="21"/>
      <c r="D15" s="22">
        <v>334</v>
      </c>
      <c r="E15" s="23">
        <v>334</v>
      </c>
      <c r="F15" s="13">
        <f t="shared" si="0"/>
        <v>1</v>
      </c>
      <c r="G15" s="17">
        <f t="shared" si="1"/>
        <v>0</v>
      </c>
      <c r="H15" s="1"/>
      <c r="I15" s="1"/>
      <c r="J15" s="1"/>
    </row>
    <row r="16" spans="1:10" ht="25.5" customHeight="1" x14ac:dyDescent="0.2">
      <c r="A16" s="19" t="s">
        <v>23</v>
      </c>
      <c r="B16" s="20" t="s">
        <v>24</v>
      </c>
      <c r="C16" s="21"/>
      <c r="D16" s="22">
        <v>3023</v>
      </c>
      <c r="E16" s="23">
        <v>3023</v>
      </c>
      <c r="F16" s="13">
        <f t="shared" si="0"/>
        <v>1</v>
      </c>
      <c r="G16" s="17">
        <f t="shared" si="1"/>
        <v>0</v>
      </c>
      <c r="H16" s="1"/>
      <c r="I16" s="1"/>
      <c r="J16" s="1"/>
    </row>
    <row r="17" spans="1:10" ht="25.5" customHeight="1" x14ac:dyDescent="0.2">
      <c r="A17" s="19" t="s">
        <v>25</v>
      </c>
      <c r="B17" s="20" t="s">
        <v>26</v>
      </c>
      <c r="C17" s="21"/>
      <c r="D17" s="22">
        <v>977</v>
      </c>
      <c r="E17" s="23">
        <v>977</v>
      </c>
      <c r="F17" s="13">
        <f t="shared" si="0"/>
        <v>1</v>
      </c>
      <c r="G17" s="17">
        <f t="shared" si="1"/>
        <v>0</v>
      </c>
      <c r="H17" s="1"/>
      <c r="I17" s="1"/>
      <c r="J17" s="1"/>
    </row>
    <row r="18" spans="1:10" ht="25.5" customHeight="1" x14ac:dyDescent="0.2">
      <c r="A18" s="19" t="s">
        <v>27</v>
      </c>
      <c r="B18" s="20" t="s">
        <v>28</v>
      </c>
      <c r="C18" s="21"/>
      <c r="D18" s="22">
        <v>2158</v>
      </c>
      <c r="E18" s="23">
        <v>2158</v>
      </c>
      <c r="F18" s="13">
        <f t="shared" si="0"/>
        <v>1</v>
      </c>
      <c r="G18" s="17">
        <f t="shared" si="1"/>
        <v>0</v>
      </c>
      <c r="H18" s="1"/>
      <c r="I18" s="1"/>
      <c r="J18" s="1"/>
    </row>
    <row r="19" spans="1:10" ht="25.5" customHeight="1" x14ac:dyDescent="0.2">
      <c r="A19" s="19" t="s">
        <v>29</v>
      </c>
      <c r="B19" s="20" t="s">
        <v>30</v>
      </c>
      <c r="C19" s="21"/>
      <c r="D19" s="22">
        <v>1489</v>
      </c>
      <c r="E19" s="23">
        <v>1489</v>
      </c>
      <c r="F19" s="13">
        <f t="shared" si="0"/>
        <v>1</v>
      </c>
      <c r="G19" s="17">
        <f t="shared" si="1"/>
        <v>0</v>
      </c>
      <c r="H19" s="1"/>
      <c r="I19" s="1"/>
      <c r="J19" s="1"/>
    </row>
    <row r="20" spans="1:10" ht="25.5" customHeight="1" x14ac:dyDescent="0.2">
      <c r="A20" s="19" t="s">
        <v>31</v>
      </c>
      <c r="B20" s="20" t="s">
        <v>32</v>
      </c>
      <c r="C20" s="21"/>
      <c r="D20" s="22">
        <v>1240</v>
      </c>
      <c r="E20" s="23">
        <v>1240</v>
      </c>
      <c r="F20" s="13">
        <f t="shared" si="0"/>
        <v>1</v>
      </c>
      <c r="G20" s="17">
        <f t="shared" si="1"/>
        <v>0</v>
      </c>
      <c r="H20" s="1"/>
      <c r="I20" s="1"/>
      <c r="J20" s="1"/>
    </row>
    <row r="21" spans="1:10" ht="25.5" customHeight="1" x14ac:dyDescent="0.2">
      <c r="A21" s="19" t="s">
        <v>33</v>
      </c>
      <c r="B21" s="20" t="s">
        <v>34</v>
      </c>
      <c r="C21" s="21"/>
      <c r="D21" s="22">
        <v>1179</v>
      </c>
      <c r="E21" s="23">
        <v>1149</v>
      </c>
      <c r="F21" s="13">
        <f t="shared" si="0"/>
        <v>0.97455470737913485</v>
      </c>
      <c r="G21" s="17">
        <f t="shared" si="1"/>
        <v>-30</v>
      </c>
      <c r="H21" s="1"/>
      <c r="I21" s="1"/>
      <c r="J21" s="1"/>
    </row>
    <row r="22" spans="1:10" ht="25.5" customHeight="1" x14ac:dyDescent="0.2">
      <c r="A22" s="19" t="s">
        <v>35</v>
      </c>
      <c r="B22" s="20" t="s">
        <v>36</v>
      </c>
      <c r="C22" s="21"/>
      <c r="D22" s="22">
        <v>377</v>
      </c>
      <c r="E22" s="23">
        <v>377</v>
      </c>
      <c r="F22" s="13">
        <f t="shared" si="0"/>
        <v>1</v>
      </c>
      <c r="G22" s="17">
        <f t="shared" si="1"/>
        <v>0</v>
      </c>
      <c r="H22" s="1"/>
      <c r="I22" s="1"/>
      <c r="J22" s="1"/>
    </row>
    <row r="23" spans="1:10" ht="25.5" customHeight="1" x14ac:dyDescent="0.2">
      <c r="A23" s="19" t="s">
        <v>37</v>
      </c>
      <c r="B23" s="20" t="s">
        <v>38</v>
      </c>
      <c r="C23" s="21"/>
      <c r="D23" s="22">
        <v>1067</v>
      </c>
      <c r="E23" s="23">
        <v>1067</v>
      </c>
      <c r="F23" s="13">
        <f t="shared" si="0"/>
        <v>1</v>
      </c>
      <c r="G23" s="17">
        <f t="shared" si="1"/>
        <v>0</v>
      </c>
      <c r="H23" s="1"/>
      <c r="I23" s="1"/>
      <c r="J23" s="1"/>
    </row>
    <row r="24" spans="1:10" ht="25.5" customHeight="1" x14ac:dyDescent="0.2">
      <c r="A24" s="19" t="s">
        <v>39</v>
      </c>
      <c r="B24" s="20" t="s">
        <v>40</v>
      </c>
      <c r="C24" s="21"/>
      <c r="D24" s="22">
        <v>1164</v>
      </c>
      <c r="E24" s="23">
        <v>1164</v>
      </c>
      <c r="F24" s="13">
        <f t="shared" si="0"/>
        <v>1</v>
      </c>
      <c r="G24" s="17">
        <f t="shared" si="1"/>
        <v>0</v>
      </c>
      <c r="H24" s="1"/>
      <c r="I24" s="1"/>
      <c r="J24" s="1"/>
    </row>
    <row r="25" spans="1:10" ht="25.5" customHeight="1" x14ac:dyDescent="0.2">
      <c r="A25" s="19" t="s">
        <v>41</v>
      </c>
      <c r="B25" s="20" t="s">
        <v>42</v>
      </c>
      <c r="C25" s="21"/>
      <c r="D25" s="22">
        <v>1283</v>
      </c>
      <c r="E25" s="23">
        <v>1283</v>
      </c>
      <c r="F25" s="13">
        <f t="shared" si="0"/>
        <v>1</v>
      </c>
      <c r="G25" s="17">
        <f t="shared" si="1"/>
        <v>0</v>
      </c>
      <c r="H25" s="1"/>
      <c r="I25" s="1"/>
      <c r="J25" s="1"/>
    </row>
    <row r="26" spans="1:10" ht="28.5" x14ac:dyDescent="0.2">
      <c r="A26" s="14"/>
      <c r="B26" s="24" t="s">
        <v>43</v>
      </c>
      <c r="C26" s="10" t="s">
        <v>13</v>
      </c>
      <c r="D26" s="11">
        <v>54510</v>
      </c>
      <c r="E26" s="12">
        <v>54508</v>
      </c>
      <c r="F26" s="13">
        <f t="shared" si="0"/>
        <v>0.9999633094844983</v>
      </c>
      <c r="G26" s="17">
        <f t="shared" si="1"/>
        <v>-2</v>
      </c>
      <c r="H26" s="1"/>
      <c r="I26" s="1"/>
      <c r="J26" s="1"/>
    </row>
    <row r="27" spans="1:10" ht="19.5" customHeight="1" thickBot="1" x14ac:dyDescent="0.25">
      <c r="A27" s="25"/>
      <c r="B27" s="26" t="s">
        <v>44</v>
      </c>
      <c r="C27" s="27"/>
      <c r="D27" s="28">
        <f>D8+D26</f>
        <v>100090</v>
      </c>
      <c r="E27" s="29">
        <f>E8+E26</f>
        <v>99920</v>
      </c>
      <c r="F27" s="13">
        <f t="shared" si="0"/>
        <v>0.99830152862423815</v>
      </c>
      <c r="G27" s="17">
        <f t="shared" si="1"/>
        <v>-170</v>
      </c>
      <c r="H27" s="1"/>
      <c r="I27" s="1"/>
      <c r="J27" s="1"/>
    </row>
    <row r="28" spans="1:10" x14ac:dyDescent="0.2">
      <c r="A28" s="30"/>
      <c r="B28" s="30"/>
      <c r="C28" s="30"/>
      <c r="D28" s="31"/>
      <c r="E28" s="31"/>
      <c r="F28" s="6"/>
      <c r="G28" s="6"/>
      <c r="H28" s="1"/>
      <c r="I28" s="1"/>
      <c r="J28" s="1"/>
    </row>
    <row r="29" spans="1:10" x14ac:dyDescent="0.2">
      <c r="A29" s="30"/>
      <c r="B29" s="30"/>
      <c r="C29" s="30"/>
      <c r="D29" s="31"/>
      <c r="E29" s="31"/>
      <c r="F29" s="6"/>
      <c r="G29" s="6"/>
      <c r="H29" s="1"/>
      <c r="I29" s="1"/>
      <c r="J29" s="1"/>
    </row>
    <row r="30" spans="1:10" x14ac:dyDescent="0.2">
      <c r="A30" s="30"/>
      <c r="B30" s="30"/>
      <c r="C30" s="30"/>
      <c r="D30" s="31"/>
      <c r="E30" s="31"/>
      <c r="F30" s="6"/>
      <c r="G30" s="6"/>
      <c r="H30" s="1"/>
      <c r="I30" s="1"/>
      <c r="J30" s="1"/>
    </row>
    <row r="31" spans="1:10" ht="16.5" customHeight="1" x14ac:dyDescent="0.2">
      <c r="A31" s="32" t="s">
        <v>45</v>
      </c>
      <c r="B31" s="30"/>
      <c r="C31" s="30"/>
      <c r="D31" s="31"/>
      <c r="E31" s="31"/>
      <c r="F31" s="6"/>
      <c r="G31" s="6"/>
      <c r="H31" s="1"/>
      <c r="I31" s="1"/>
      <c r="J31" s="1"/>
    </row>
    <row r="32" spans="1:10" ht="32.25" customHeight="1" x14ac:dyDescent="0.25">
      <c r="A32" s="219" t="s">
        <v>46</v>
      </c>
      <c r="B32" s="219"/>
      <c r="C32" s="33" t="s">
        <v>47</v>
      </c>
      <c r="D32" s="34"/>
      <c r="E32" s="35"/>
      <c r="F32" s="36"/>
      <c r="G32" s="1"/>
      <c r="H32" s="1"/>
      <c r="I32" s="1"/>
      <c r="J32" s="1"/>
    </row>
    <row r="33" spans="1:10" ht="15.75" x14ac:dyDescent="0.2">
      <c r="A33" s="220" t="s">
        <v>48</v>
      </c>
      <c r="B33" s="220"/>
      <c r="C33" s="37" t="s">
        <v>49</v>
      </c>
      <c r="D33" s="37" t="s">
        <v>50</v>
      </c>
      <c r="E33" s="35"/>
      <c r="F33" s="37"/>
      <c r="G33" s="1"/>
      <c r="H33" s="1"/>
      <c r="I33" s="1"/>
      <c r="J33" s="1"/>
    </row>
    <row r="34" spans="1:10" ht="42" customHeight="1" x14ac:dyDescent="0.2">
      <c r="A34" s="38"/>
      <c r="B34" s="38"/>
      <c r="C34" s="35"/>
      <c r="D34" s="35"/>
      <c r="E34" s="35"/>
      <c r="F34" s="35"/>
      <c r="G34" s="1"/>
      <c r="H34" s="1"/>
      <c r="I34" s="1"/>
      <c r="J34" s="1"/>
    </row>
    <row r="35" spans="1:10" ht="15.75" x14ac:dyDescent="0.2">
      <c r="A35" s="221" t="s">
        <v>51</v>
      </c>
      <c r="B35" s="221"/>
      <c r="C35" s="34"/>
      <c r="D35" s="36"/>
      <c r="E35" s="35"/>
      <c r="F35" s="35"/>
      <c r="G35" s="1"/>
      <c r="H35" s="1"/>
      <c r="I35" s="1"/>
      <c r="J35" s="1"/>
    </row>
    <row r="36" spans="1:10" ht="15.75" x14ac:dyDescent="0.2">
      <c r="A36" s="222" t="s">
        <v>52</v>
      </c>
      <c r="B36" s="222"/>
      <c r="C36" s="37" t="s">
        <v>50</v>
      </c>
      <c r="D36" s="37"/>
      <c r="E36" s="35"/>
      <c r="F36" s="35"/>
      <c r="G36" s="1"/>
      <c r="H36" s="1"/>
      <c r="I36" s="1"/>
      <c r="J36" s="1"/>
    </row>
    <row r="37" spans="1:1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</sheetData>
  <mergeCells count="12">
    <mergeCell ref="A32:B32"/>
    <mergeCell ref="A33:B33"/>
    <mergeCell ref="A35:B35"/>
    <mergeCell ref="A36:B36"/>
    <mergeCell ref="D1:E1"/>
    <mergeCell ref="A3:E3"/>
    <mergeCell ref="A4:E4"/>
    <mergeCell ref="A6:A7"/>
    <mergeCell ref="B6:B7"/>
    <mergeCell ref="C6:C7"/>
    <mergeCell ref="D6:D7"/>
    <mergeCell ref="E6:E7"/>
  </mergeCells>
  <printOptions horizontalCentered="1"/>
  <pageMargins left="0.59055118110236227" right="0.19685039370078741" top="0.39370078740157483" bottom="0.39370078740157483" header="0.51181102362204722" footer="0.31496062992125984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X242"/>
  <sheetViews>
    <sheetView zoomScale="110" zoomScaleNormal="110" workbookViewId="0">
      <pane xSplit="2" ySplit="4" topLeftCell="K29" activePane="bottomRight" state="frozen"/>
      <selection pane="topRight" activeCell="C1" sqref="C1"/>
      <selection pane="bottomLeft" activeCell="A5" sqref="A5"/>
      <selection pane="bottomRight" activeCell="N31" sqref="N31"/>
    </sheetView>
  </sheetViews>
  <sheetFormatPr defaultRowHeight="12.75" x14ac:dyDescent="0.2"/>
  <cols>
    <col min="1" max="1" width="4.85546875" customWidth="1"/>
    <col min="2" max="2" width="24.42578125" customWidth="1"/>
    <col min="3" max="3" width="26.28515625" customWidth="1"/>
    <col min="4" max="4" width="10.140625" customWidth="1"/>
    <col min="5" max="7" width="10" customWidth="1"/>
    <col min="8" max="8" width="26.28515625" customWidth="1"/>
    <col min="9" max="17" width="9.42578125" customWidth="1"/>
    <col min="18" max="20" width="11.85546875" customWidth="1"/>
  </cols>
  <sheetData>
    <row r="1" spans="1:50" ht="19.5" customHeight="1" x14ac:dyDescent="0.2">
      <c r="A1" s="256" t="s">
        <v>121</v>
      </c>
      <c r="B1" s="256"/>
      <c r="C1" s="256"/>
      <c r="D1" s="256"/>
      <c r="E1" s="256"/>
      <c r="F1" s="256"/>
      <c r="G1" s="256"/>
      <c r="H1" s="257"/>
      <c r="I1" s="257"/>
      <c r="J1" s="257"/>
      <c r="K1" s="41"/>
      <c r="L1" s="41"/>
      <c r="M1" s="41"/>
      <c r="N1" s="41"/>
      <c r="O1" s="41"/>
      <c r="P1" s="41"/>
      <c r="Q1" s="41"/>
      <c r="R1" s="86"/>
      <c r="S1" s="86"/>
      <c r="T1" s="86"/>
      <c r="U1" s="87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</row>
    <row r="2" spans="1:50" ht="15" customHeight="1" thickBot="1" x14ac:dyDescent="0.25">
      <c r="A2" s="41"/>
      <c r="B2" s="41"/>
      <c r="C2" s="41"/>
      <c r="D2" s="41"/>
      <c r="E2" s="41"/>
      <c r="F2" s="41"/>
      <c r="G2" s="41"/>
      <c r="H2" s="258"/>
      <c r="I2" s="258"/>
      <c r="J2" s="258"/>
      <c r="K2" s="41"/>
      <c r="L2" s="41"/>
      <c r="M2" s="41"/>
      <c r="N2" s="41"/>
      <c r="O2" s="41"/>
      <c r="P2" s="41"/>
      <c r="Q2" s="41"/>
      <c r="R2" s="259" t="s">
        <v>179</v>
      </c>
      <c r="S2" s="259"/>
      <c r="T2" s="259"/>
      <c r="U2" s="259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</row>
    <row r="3" spans="1:50" ht="16.5" customHeight="1" x14ac:dyDescent="0.2">
      <c r="A3" s="260" t="s">
        <v>5</v>
      </c>
      <c r="B3" s="262" t="s">
        <v>122</v>
      </c>
      <c r="C3" s="264" t="s">
        <v>123</v>
      </c>
      <c r="D3" s="266" t="s">
        <v>124</v>
      </c>
      <c r="E3" s="264" t="s">
        <v>125</v>
      </c>
      <c r="F3" s="264"/>
      <c r="G3" s="268"/>
      <c r="H3" s="269" t="s">
        <v>123</v>
      </c>
      <c r="I3" s="248" t="s">
        <v>126</v>
      </c>
      <c r="J3" s="249"/>
      <c r="K3" s="250"/>
      <c r="L3" s="248" t="s">
        <v>65</v>
      </c>
      <c r="M3" s="249"/>
      <c r="N3" s="250"/>
      <c r="O3" s="248" t="s">
        <v>127</v>
      </c>
      <c r="P3" s="249"/>
      <c r="Q3" s="250"/>
      <c r="R3" s="251" t="s">
        <v>128</v>
      </c>
      <c r="S3" s="252"/>
      <c r="T3" s="252"/>
      <c r="U3" s="253"/>
      <c r="V3" s="254" t="s">
        <v>129</v>
      </c>
      <c r="W3" s="255"/>
      <c r="X3" s="255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</row>
    <row r="4" spans="1:50" ht="15" x14ac:dyDescent="0.2">
      <c r="A4" s="261"/>
      <c r="B4" s="263"/>
      <c r="C4" s="265"/>
      <c r="D4" s="267"/>
      <c r="E4" s="89" t="s">
        <v>130</v>
      </c>
      <c r="F4" s="89" t="s">
        <v>57</v>
      </c>
      <c r="G4" s="90" t="s">
        <v>131</v>
      </c>
      <c r="H4" s="270"/>
      <c r="I4" s="91" t="s">
        <v>130</v>
      </c>
      <c r="J4" s="89" t="s">
        <v>57</v>
      </c>
      <c r="K4" s="90" t="s">
        <v>131</v>
      </c>
      <c r="L4" s="91" t="s">
        <v>130</v>
      </c>
      <c r="M4" s="89" t="s">
        <v>57</v>
      </c>
      <c r="N4" s="90" t="s">
        <v>131</v>
      </c>
      <c r="O4" s="91" t="s">
        <v>130</v>
      </c>
      <c r="P4" s="89" t="s">
        <v>57</v>
      </c>
      <c r="Q4" s="90" t="s">
        <v>131</v>
      </c>
      <c r="R4" s="91" t="s">
        <v>130</v>
      </c>
      <c r="S4" s="89" t="s">
        <v>57</v>
      </c>
      <c r="T4" s="92" t="s">
        <v>131</v>
      </c>
      <c r="U4" s="93" t="s">
        <v>132</v>
      </c>
      <c r="V4" s="94" t="s">
        <v>130</v>
      </c>
      <c r="W4" s="95" t="s">
        <v>57</v>
      </c>
      <c r="X4" s="95" t="s">
        <v>131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</row>
    <row r="5" spans="1:50" ht="14.25" customHeight="1" x14ac:dyDescent="0.2">
      <c r="A5" s="96">
        <v>1</v>
      </c>
      <c r="B5" s="91">
        <v>2</v>
      </c>
      <c r="C5" s="89">
        <v>3</v>
      </c>
      <c r="D5" s="97">
        <v>4</v>
      </c>
      <c r="E5" s="89">
        <v>5</v>
      </c>
      <c r="F5" s="89">
        <v>6</v>
      </c>
      <c r="G5" s="90">
        <v>7</v>
      </c>
      <c r="H5" s="98">
        <v>8</v>
      </c>
      <c r="I5" s="91">
        <v>9</v>
      </c>
      <c r="J5" s="89">
        <v>10</v>
      </c>
      <c r="K5" s="90">
        <v>11</v>
      </c>
      <c r="L5" s="91">
        <v>12</v>
      </c>
      <c r="M5" s="89">
        <v>13</v>
      </c>
      <c r="N5" s="90">
        <v>14</v>
      </c>
      <c r="O5" s="91">
        <v>15</v>
      </c>
      <c r="P5" s="89">
        <v>16</v>
      </c>
      <c r="Q5" s="90">
        <v>17</v>
      </c>
      <c r="R5" s="91">
        <v>18</v>
      </c>
      <c r="S5" s="89">
        <v>19</v>
      </c>
      <c r="T5" s="92">
        <v>20</v>
      </c>
      <c r="U5" s="93">
        <v>21</v>
      </c>
      <c r="V5" s="99"/>
      <c r="W5" s="99"/>
      <c r="X5" s="99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</row>
    <row r="6" spans="1:50" ht="33" customHeight="1" x14ac:dyDescent="0.2">
      <c r="A6" s="100"/>
      <c r="B6" s="101" t="s">
        <v>12</v>
      </c>
      <c r="C6" s="89"/>
      <c r="D6" s="97"/>
      <c r="E6" s="102"/>
      <c r="F6" s="102"/>
      <c r="G6" s="103"/>
      <c r="H6" s="104"/>
      <c r="I6" s="105"/>
      <c r="J6" s="106"/>
      <c r="K6" s="107"/>
      <c r="L6" s="105"/>
      <c r="M6" s="106"/>
      <c r="N6" s="107"/>
      <c r="O6" s="105"/>
      <c r="P6" s="106"/>
      <c r="Q6" s="107"/>
      <c r="R6" s="108">
        <f>SUM(R7:R15)</f>
        <v>27924</v>
      </c>
      <c r="S6" s="109">
        <f>SUM(S7:S15)</f>
        <v>45412.234179999999</v>
      </c>
      <c r="T6" s="110">
        <f>SUM(T7:T15)</f>
        <v>6509</v>
      </c>
      <c r="U6" s="107">
        <f>SUM(R6:T6)</f>
        <v>79845.234179999999</v>
      </c>
      <c r="V6" s="99"/>
      <c r="W6" s="99"/>
      <c r="X6" s="99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</row>
    <row r="7" spans="1:50" ht="25.5" customHeight="1" x14ac:dyDescent="0.2">
      <c r="A7" s="111">
        <v>1</v>
      </c>
      <c r="B7" s="112" t="s">
        <v>14</v>
      </c>
      <c r="C7" s="113" t="s">
        <v>78</v>
      </c>
      <c r="D7" s="54" t="s">
        <v>133</v>
      </c>
      <c r="E7" s="114">
        <f>R7/I7</f>
        <v>110.14456421826689</v>
      </c>
      <c r="F7" s="115">
        <f>S7/J7</f>
        <v>122.66766349126765</v>
      </c>
      <c r="G7" s="116">
        <f>T7/K7</f>
        <v>35.572825269491098</v>
      </c>
      <c r="H7" s="117" t="s">
        <v>134</v>
      </c>
      <c r="I7" s="118">
        <v>119.67</v>
      </c>
      <c r="J7" s="119">
        <v>119.67</v>
      </c>
      <c r="K7" s="120">
        <v>119.67</v>
      </c>
      <c r="L7" s="105"/>
      <c r="M7" s="106"/>
      <c r="N7" s="107"/>
      <c r="O7" s="121"/>
      <c r="P7" s="122"/>
      <c r="Q7" s="120"/>
      <c r="R7" s="123">
        <v>13181</v>
      </c>
      <c r="S7" s="124">
        <f>11740+1207.79262+631.94667+1099.9</f>
        <v>14679.639289999999</v>
      </c>
      <c r="T7" s="125">
        <v>4257</v>
      </c>
      <c r="U7" s="107">
        <f t="shared" ref="U7:U34" si="0">SUM(R7:T7)</f>
        <v>32117.639289999999</v>
      </c>
      <c r="V7" s="99"/>
      <c r="W7" s="99"/>
      <c r="X7" s="99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</row>
    <row r="8" spans="1:50" ht="24.75" customHeight="1" x14ac:dyDescent="0.2">
      <c r="A8" s="111"/>
      <c r="B8" s="112"/>
      <c r="C8" s="113" t="s">
        <v>135</v>
      </c>
      <c r="D8" s="54" t="s">
        <v>82</v>
      </c>
      <c r="E8" s="114">
        <f>O8/V8</f>
        <v>0.10805970149253731</v>
      </c>
      <c r="F8" s="115">
        <f>P8/W8</f>
        <v>0.10678466076696166</v>
      </c>
      <c r="G8" s="116">
        <f>Q8/X8</f>
        <v>0.10523255813953489</v>
      </c>
      <c r="H8" s="117" t="s">
        <v>134</v>
      </c>
      <c r="I8" s="126"/>
      <c r="J8" s="127"/>
      <c r="K8" s="107"/>
      <c r="L8" s="105"/>
      <c r="M8" s="106"/>
      <c r="N8" s="107"/>
      <c r="O8" s="128">
        <v>3.62</v>
      </c>
      <c r="P8" s="129">
        <v>3.62</v>
      </c>
      <c r="Q8" s="130">
        <v>3.62</v>
      </c>
      <c r="R8" s="123"/>
      <c r="S8" s="124"/>
      <c r="T8" s="125"/>
      <c r="U8" s="107">
        <f t="shared" si="0"/>
        <v>0</v>
      </c>
      <c r="V8" s="99">
        <v>33.5</v>
      </c>
      <c r="W8" s="99">
        <v>33.9</v>
      </c>
      <c r="X8" s="99">
        <v>34.4</v>
      </c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</row>
    <row r="9" spans="1:50" ht="27" customHeight="1" x14ac:dyDescent="0.2">
      <c r="A9" s="111"/>
      <c r="B9" s="112"/>
      <c r="C9" s="113" t="s">
        <v>83</v>
      </c>
      <c r="D9" s="54" t="s">
        <v>84</v>
      </c>
      <c r="E9" s="114">
        <f>I9/V9</f>
        <v>3.5722388059701493</v>
      </c>
      <c r="F9" s="115">
        <f>J9/W9</f>
        <v>3.5300884955752214</v>
      </c>
      <c r="G9" s="116">
        <f>K9/X9</f>
        <v>3.4787790697674419</v>
      </c>
      <c r="H9" s="117" t="s">
        <v>136</v>
      </c>
      <c r="I9" s="118">
        <v>119.67</v>
      </c>
      <c r="J9" s="119">
        <v>119.67</v>
      </c>
      <c r="K9" s="120">
        <v>119.67</v>
      </c>
      <c r="L9" s="105"/>
      <c r="M9" s="106"/>
      <c r="N9" s="107"/>
      <c r="O9" s="105"/>
      <c r="P9" s="106"/>
      <c r="Q9" s="107"/>
      <c r="R9" s="123"/>
      <c r="S9" s="124"/>
      <c r="T9" s="125"/>
      <c r="U9" s="107">
        <f t="shared" si="0"/>
        <v>0</v>
      </c>
      <c r="V9" s="99">
        <v>33.5</v>
      </c>
      <c r="W9" s="99">
        <v>33.9</v>
      </c>
      <c r="X9" s="99">
        <v>34.4</v>
      </c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</row>
    <row r="10" spans="1:50" ht="25.5" customHeight="1" x14ac:dyDescent="0.2">
      <c r="A10" s="111">
        <v>2</v>
      </c>
      <c r="B10" s="112" t="s">
        <v>15</v>
      </c>
      <c r="C10" s="48" t="s">
        <v>85</v>
      </c>
      <c r="D10" s="54" t="s">
        <v>86</v>
      </c>
      <c r="E10" s="114">
        <f>L10/V10</f>
        <v>7.215283582089552</v>
      </c>
      <c r="F10" s="115">
        <f>M10/W10</f>
        <v>7.5254277286135691</v>
      </c>
      <c r="G10" s="116">
        <f>N10/X10</f>
        <v>7.4160465116279068</v>
      </c>
      <c r="H10" s="131" t="s">
        <v>137</v>
      </c>
      <c r="I10" s="132"/>
      <c r="J10" s="133"/>
      <c r="K10" s="134"/>
      <c r="L10" s="135">
        <v>241712</v>
      </c>
      <c r="M10" s="69">
        <f>241712+13400</f>
        <v>255112</v>
      </c>
      <c r="N10" s="136">
        <v>255112</v>
      </c>
      <c r="O10" s="105"/>
      <c r="P10" s="106"/>
      <c r="Q10" s="107"/>
      <c r="R10" s="123"/>
      <c r="S10" s="124">
        <f>14842.2-133.62815</f>
        <v>14708.57185</v>
      </c>
      <c r="T10" s="125">
        <v>0</v>
      </c>
      <c r="U10" s="107">
        <f t="shared" si="0"/>
        <v>14708.57185</v>
      </c>
      <c r="V10" s="137">
        <v>33500</v>
      </c>
      <c r="W10" s="137">
        <v>33900</v>
      </c>
      <c r="X10" s="137">
        <v>34400</v>
      </c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</row>
    <row r="11" spans="1:50" ht="25.5" customHeight="1" x14ac:dyDescent="0.2">
      <c r="A11" s="111"/>
      <c r="B11" s="112"/>
      <c r="C11" s="48" t="s">
        <v>138</v>
      </c>
      <c r="D11" s="54" t="s">
        <v>82</v>
      </c>
      <c r="E11" s="114">
        <f>O11/V11</f>
        <v>5.5820895522388057</v>
      </c>
      <c r="F11" s="115">
        <f>P11/W11</f>
        <v>5.6047197640117998</v>
      </c>
      <c r="G11" s="116">
        <f>Q11/X11</f>
        <v>5.661046511627907</v>
      </c>
      <c r="H11" s="131" t="s">
        <v>139</v>
      </c>
      <c r="I11" s="105"/>
      <c r="J11" s="106"/>
      <c r="K11" s="107"/>
      <c r="L11" s="126"/>
      <c r="M11" s="138"/>
      <c r="N11" s="107"/>
      <c r="O11" s="135">
        <v>187000</v>
      </c>
      <c r="P11" s="66">
        <v>190000</v>
      </c>
      <c r="Q11" s="136">
        <v>194740</v>
      </c>
      <c r="R11" s="123"/>
      <c r="S11" s="124"/>
      <c r="T11" s="125"/>
      <c r="U11" s="107">
        <f t="shared" si="0"/>
        <v>0</v>
      </c>
      <c r="V11" s="137">
        <v>33500</v>
      </c>
      <c r="W11" s="137">
        <v>33900</v>
      </c>
      <c r="X11" s="137">
        <v>34400</v>
      </c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</row>
    <row r="12" spans="1:50" ht="20.25" customHeight="1" x14ac:dyDescent="0.2">
      <c r="A12" s="111">
        <v>3</v>
      </c>
      <c r="B12" s="112" t="s">
        <v>16</v>
      </c>
      <c r="C12" s="139" t="s">
        <v>88</v>
      </c>
      <c r="D12" s="54" t="s">
        <v>89</v>
      </c>
      <c r="E12" s="114">
        <f>L12/V12</f>
        <v>0.28802985074626863</v>
      </c>
      <c r="F12" s="115">
        <f>M12/W12</f>
        <v>0</v>
      </c>
      <c r="G12" s="116">
        <f>N12/X12</f>
        <v>0.28049418604651161</v>
      </c>
      <c r="H12" s="140" t="s">
        <v>137</v>
      </c>
      <c r="I12" s="132"/>
      <c r="J12" s="133"/>
      <c r="K12" s="134"/>
      <c r="L12" s="135">
        <v>9649</v>
      </c>
      <c r="M12" s="141">
        <v>0</v>
      </c>
      <c r="N12" s="142">
        <v>9649</v>
      </c>
      <c r="O12" s="126"/>
      <c r="P12" s="106"/>
      <c r="Q12" s="107"/>
      <c r="R12" s="123"/>
      <c r="S12" s="124"/>
      <c r="T12" s="125">
        <v>0</v>
      </c>
      <c r="U12" s="107">
        <f t="shared" si="0"/>
        <v>0</v>
      </c>
      <c r="V12" s="137">
        <v>33500</v>
      </c>
      <c r="W12" s="137">
        <v>33900</v>
      </c>
      <c r="X12" s="137">
        <v>34400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</row>
    <row r="13" spans="1:50" ht="18" customHeight="1" x14ac:dyDescent="0.2">
      <c r="A13" s="111"/>
      <c r="B13" s="112"/>
      <c r="C13" s="139" t="s">
        <v>138</v>
      </c>
      <c r="D13" s="54" t="s">
        <v>82</v>
      </c>
      <c r="E13" s="114">
        <f>O13/V13</f>
        <v>0.62686567164179108</v>
      </c>
      <c r="F13" s="115">
        <f>P13/W13</f>
        <v>0</v>
      </c>
      <c r="G13" s="116">
        <f>Q13/X13</f>
        <v>0.63953488372093026</v>
      </c>
      <c r="H13" s="140" t="s">
        <v>139</v>
      </c>
      <c r="I13" s="105"/>
      <c r="J13" s="106"/>
      <c r="K13" s="107"/>
      <c r="L13" s="126"/>
      <c r="M13" s="138"/>
      <c r="N13" s="107"/>
      <c r="O13" s="135">
        <v>21000</v>
      </c>
      <c r="P13" s="143">
        <v>0</v>
      </c>
      <c r="Q13" s="142">
        <v>22000</v>
      </c>
      <c r="R13" s="123"/>
      <c r="S13" s="124"/>
      <c r="T13" s="125"/>
      <c r="U13" s="107">
        <f t="shared" si="0"/>
        <v>0</v>
      </c>
      <c r="V13" s="137">
        <v>33500</v>
      </c>
      <c r="W13" s="137">
        <v>33900</v>
      </c>
      <c r="X13" s="137">
        <v>34400</v>
      </c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</row>
    <row r="14" spans="1:50" ht="22.5" customHeight="1" x14ac:dyDescent="0.2">
      <c r="A14" s="111">
        <v>4</v>
      </c>
      <c r="B14" s="112" t="s">
        <v>17</v>
      </c>
      <c r="C14" s="48" t="s">
        <v>91</v>
      </c>
      <c r="D14" s="54" t="s">
        <v>92</v>
      </c>
      <c r="E14" s="114">
        <f>R14*1000/L14</f>
        <v>8.0983606557377055</v>
      </c>
      <c r="F14" s="144">
        <f>S14*1000/M14</f>
        <v>7.0737704918032787</v>
      </c>
      <c r="G14" s="116">
        <f>T14*1000/N14</f>
        <v>0.4344262295081967</v>
      </c>
      <c r="H14" s="131" t="s">
        <v>140</v>
      </c>
      <c r="I14" s="132"/>
      <c r="J14" s="133"/>
      <c r="K14" s="134"/>
      <c r="L14" s="135">
        <v>122000</v>
      </c>
      <c r="M14" s="69">
        <v>122000</v>
      </c>
      <c r="N14" s="136">
        <v>122000</v>
      </c>
      <c r="O14" s="105"/>
      <c r="P14" s="106"/>
      <c r="Q14" s="107"/>
      <c r="R14" s="123">
        <v>988</v>
      </c>
      <c r="S14" s="145">
        <v>863</v>
      </c>
      <c r="T14" s="125">
        <v>53</v>
      </c>
      <c r="U14" s="107">
        <f t="shared" si="0"/>
        <v>1904</v>
      </c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</row>
    <row r="15" spans="1:50" ht="25.5" customHeight="1" x14ac:dyDescent="0.2">
      <c r="A15" s="111">
        <v>5</v>
      </c>
      <c r="B15" s="112" t="s">
        <v>18</v>
      </c>
      <c r="C15" s="48"/>
      <c r="D15" s="54"/>
      <c r="E15" s="146"/>
      <c r="F15" s="147"/>
      <c r="G15" s="148"/>
      <c r="H15" s="131"/>
      <c r="I15" s="105"/>
      <c r="J15" s="106"/>
      <c r="K15" s="107"/>
      <c r="L15" s="105"/>
      <c r="M15" s="138"/>
      <c r="N15" s="107"/>
      <c r="O15" s="105"/>
      <c r="P15" s="106"/>
      <c r="Q15" s="107"/>
      <c r="R15" s="149">
        <f>SUM(R16:R27)</f>
        <v>13755</v>
      </c>
      <c r="S15" s="150">
        <f>SUM(S16:S29)</f>
        <v>15161.02304</v>
      </c>
      <c r="T15" s="125">
        <f>SUM(T16:T29)</f>
        <v>2199</v>
      </c>
      <c r="U15" s="107">
        <f t="shared" si="0"/>
        <v>31115.02304</v>
      </c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</row>
    <row r="16" spans="1:50" ht="25.5" customHeight="1" x14ac:dyDescent="0.2">
      <c r="A16" s="151" t="s">
        <v>141</v>
      </c>
      <c r="B16" s="112" t="s">
        <v>20</v>
      </c>
      <c r="C16" s="48" t="s">
        <v>93</v>
      </c>
      <c r="D16" s="54" t="s">
        <v>92</v>
      </c>
      <c r="E16" s="152">
        <f>R16*1000/L16</f>
        <v>146.10389610389609</v>
      </c>
      <c r="F16" s="153">
        <f t="shared" ref="F16:G19" si="1">S16*1000/M16</f>
        <v>146.10389610389609</v>
      </c>
      <c r="G16" s="154">
        <f t="shared" si="1"/>
        <v>14.772727272727273</v>
      </c>
      <c r="H16" s="131" t="s">
        <v>142</v>
      </c>
      <c r="I16" s="132"/>
      <c r="J16" s="133"/>
      <c r="K16" s="134"/>
      <c r="L16" s="135">
        <v>6160</v>
      </c>
      <c r="M16" s="69">
        <v>6160</v>
      </c>
      <c r="N16" s="136">
        <v>6160</v>
      </c>
      <c r="O16" s="105"/>
      <c r="P16" s="106"/>
      <c r="Q16" s="107"/>
      <c r="R16" s="155">
        <v>900</v>
      </c>
      <c r="S16" s="156">
        <v>900</v>
      </c>
      <c r="T16" s="157">
        <v>91</v>
      </c>
      <c r="U16" s="107">
        <f t="shared" si="0"/>
        <v>1891</v>
      </c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</row>
    <row r="17" spans="1:50" ht="25.5" customHeight="1" x14ac:dyDescent="0.2">
      <c r="A17" s="151" t="s">
        <v>143</v>
      </c>
      <c r="B17" s="112" t="s">
        <v>22</v>
      </c>
      <c r="C17" s="48" t="s">
        <v>94</v>
      </c>
      <c r="D17" s="54" t="s">
        <v>92</v>
      </c>
      <c r="E17" s="152">
        <f>R17*1000/L17</f>
        <v>925.92592592592598</v>
      </c>
      <c r="F17" s="153">
        <f t="shared" si="1"/>
        <v>883.59788359788365</v>
      </c>
      <c r="G17" s="154">
        <f t="shared" si="1"/>
        <v>87.301587301587304</v>
      </c>
      <c r="H17" s="131" t="s">
        <v>144</v>
      </c>
      <c r="I17" s="132"/>
      <c r="J17" s="133"/>
      <c r="K17" s="134"/>
      <c r="L17" s="135">
        <v>378</v>
      </c>
      <c r="M17" s="69">
        <v>378</v>
      </c>
      <c r="N17" s="136">
        <v>378</v>
      </c>
      <c r="O17" s="105"/>
      <c r="P17" s="106"/>
      <c r="Q17" s="107"/>
      <c r="R17" s="155">
        <v>350</v>
      </c>
      <c r="S17" s="156">
        <f>350-16</f>
        <v>334</v>
      </c>
      <c r="T17" s="157">
        <v>33</v>
      </c>
      <c r="U17" s="107">
        <f t="shared" si="0"/>
        <v>717</v>
      </c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</row>
    <row r="18" spans="1:50" ht="25.5" customHeight="1" x14ac:dyDescent="0.2">
      <c r="A18" s="151" t="s">
        <v>145</v>
      </c>
      <c r="B18" s="112" t="s">
        <v>24</v>
      </c>
      <c r="C18" s="48" t="s">
        <v>146</v>
      </c>
      <c r="D18" s="54" t="s">
        <v>92</v>
      </c>
      <c r="E18" s="152">
        <f>R18*1000/L18</f>
        <v>168.1217819565704</v>
      </c>
      <c r="F18" s="153">
        <f t="shared" si="1"/>
        <v>181.80975194684146</v>
      </c>
      <c r="G18" s="154">
        <f t="shared" si="1"/>
        <v>19.362597714972942</v>
      </c>
      <c r="H18" s="131" t="s">
        <v>147</v>
      </c>
      <c r="I18" s="132"/>
      <c r="J18" s="133"/>
      <c r="K18" s="134"/>
      <c r="L18" s="135">
        <v>13401</v>
      </c>
      <c r="M18" s="69">
        <f>13234+3395.5</f>
        <v>16629.5</v>
      </c>
      <c r="N18" s="136">
        <v>16630</v>
      </c>
      <c r="O18" s="105"/>
      <c r="P18" s="106"/>
      <c r="Q18" s="107"/>
      <c r="R18" s="155">
        <v>2253</v>
      </c>
      <c r="S18" s="156">
        <f>3500-476.59473</f>
        <v>3023.4052700000002</v>
      </c>
      <c r="T18" s="157">
        <v>322</v>
      </c>
      <c r="U18" s="107">
        <f t="shared" si="0"/>
        <v>5598.4052700000002</v>
      </c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</row>
    <row r="19" spans="1:50" ht="36.75" customHeight="1" x14ac:dyDescent="0.2">
      <c r="A19" s="151" t="s">
        <v>148</v>
      </c>
      <c r="B19" s="112" t="s">
        <v>26</v>
      </c>
      <c r="C19" s="48" t="s">
        <v>96</v>
      </c>
      <c r="D19" s="54" t="s">
        <v>92</v>
      </c>
      <c r="E19" s="152">
        <f>R19*1000/L19</f>
        <v>69.444444444444443</v>
      </c>
      <c r="F19" s="153">
        <f t="shared" si="1"/>
        <v>67.814227083333336</v>
      </c>
      <c r="G19" s="154">
        <f t="shared" si="1"/>
        <v>7.5</v>
      </c>
      <c r="H19" s="131" t="s">
        <v>149</v>
      </c>
      <c r="I19" s="132"/>
      <c r="J19" s="133"/>
      <c r="K19" s="134"/>
      <c r="L19" s="158">
        <v>14400</v>
      </c>
      <c r="M19" s="69">
        <v>14400</v>
      </c>
      <c r="N19" s="136">
        <v>14400</v>
      </c>
      <c r="O19" s="105"/>
      <c r="P19" s="106"/>
      <c r="Q19" s="107"/>
      <c r="R19" s="155">
        <v>1000</v>
      </c>
      <c r="S19" s="156">
        <f>1000-23.47513</f>
        <v>976.52486999999996</v>
      </c>
      <c r="T19" s="157">
        <v>108</v>
      </c>
      <c r="U19" s="107">
        <f t="shared" si="0"/>
        <v>2084.5248700000002</v>
      </c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</row>
    <row r="20" spans="1:50" ht="27" customHeight="1" x14ac:dyDescent="0.2">
      <c r="A20" s="151" t="s">
        <v>150</v>
      </c>
      <c r="B20" s="112" t="s">
        <v>28</v>
      </c>
      <c r="C20" s="48" t="s">
        <v>97</v>
      </c>
      <c r="D20" s="54" t="s">
        <v>98</v>
      </c>
      <c r="E20" s="152">
        <f>R20*1000/O20</f>
        <v>2981.2206572769951</v>
      </c>
      <c r="F20" s="153">
        <f t="shared" ref="F20:G25" si="2">S20*1000/P20</f>
        <v>2858.2382781456954</v>
      </c>
      <c r="G20" s="154">
        <f t="shared" si="2"/>
        <v>2702.127659574468</v>
      </c>
      <c r="H20" s="131" t="s">
        <v>151</v>
      </c>
      <c r="I20" s="159"/>
      <c r="J20" s="160"/>
      <c r="K20" s="161"/>
      <c r="L20" s="159"/>
      <c r="M20" s="162"/>
      <c r="N20" s="161"/>
      <c r="O20" s="135">
        <v>639</v>
      </c>
      <c r="P20" s="69">
        <f>688+67</f>
        <v>755</v>
      </c>
      <c r="Q20" s="136">
        <v>141</v>
      </c>
      <c r="R20" s="155">
        <v>1905</v>
      </c>
      <c r="S20" s="156">
        <f>2000+183.139-25.1691</f>
        <v>2157.9699000000001</v>
      </c>
      <c r="T20" s="157">
        <v>381</v>
      </c>
      <c r="U20" s="107">
        <f t="shared" si="0"/>
        <v>4443.9699000000001</v>
      </c>
      <c r="V20" s="203" t="s">
        <v>180</v>
      </c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</row>
    <row r="21" spans="1:50" ht="25.5" x14ac:dyDescent="0.2">
      <c r="A21" s="151" t="s">
        <v>152</v>
      </c>
      <c r="B21" s="112" t="s">
        <v>153</v>
      </c>
      <c r="C21" s="48" t="s">
        <v>99</v>
      </c>
      <c r="D21" s="54" t="s">
        <v>100</v>
      </c>
      <c r="E21" s="152">
        <f>R21*1000/O21</f>
        <v>28301.886792452831</v>
      </c>
      <c r="F21" s="153">
        <f t="shared" si="2"/>
        <v>28094.362641509437</v>
      </c>
      <c r="G21" s="154">
        <f t="shared" si="2"/>
        <v>2014.7058823529412</v>
      </c>
      <c r="H21" s="131" t="s">
        <v>154</v>
      </c>
      <c r="I21" s="163"/>
      <c r="J21" s="164"/>
      <c r="K21" s="165"/>
      <c r="L21" s="163"/>
      <c r="M21" s="166"/>
      <c r="N21" s="165"/>
      <c r="O21" s="135">
        <v>53</v>
      </c>
      <c r="P21" s="69">
        <v>53</v>
      </c>
      <c r="Q21" s="136">
        <v>68</v>
      </c>
      <c r="R21" s="155">
        <v>1500</v>
      </c>
      <c r="S21" s="156">
        <f>1500-10.99878</f>
        <v>1489.0012200000001</v>
      </c>
      <c r="T21" s="157">
        <v>137</v>
      </c>
      <c r="U21" s="107">
        <f t="shared" si="0"/>
        <v>3126.0012200000001</v>
      </c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</row>
    <row r="22" spans="1:50" ht="25.5" customHeight="1" x14ac:dyDescent="0.2">
      <c r="A22" s="151" t="s">
        <v>155</v>
      </c>
      <c r="B22" s="112" t="s">
        <v>156</v>
      </c>
      <c r="C22" s="48" t="s">
        <v>101</v>
      </c>
      <c r="D22" s="54" t="s">
        <v>100</v>
      </c>
      <c r="E22" s="152">
        <f>R22*1000/O22</f>
        <v>16153.846153846154</v>
      </c>
      <c r="F22" s="153">
        <f t="shared" si="2"/>
        <v>18615.384615384617</v>
      </c>
      <c r="G22" s="154">
        <f t="shared" si="2"/>
        <v>2307.6923076923076</v>
      </c>
      <c r="H22" s="131" t="s">
        <v>157</v>
      </c>
      <c r="I22" s="159"/>
      <c r="J22" s="160"/>
      <c r="K22" s="161"/>
      <c r="L22" s="159"/>
      <c r="M22" s="162"/>
      <c r="N22" s="161"/>
      <c r="O22" s="135">
        <v>13</v>
      </c>
      <c r="P22" s="69">
        <v>13</v>
      </c>
      <c r="Q22" s="136">
        <v>13</v>
      </c>
      <c r="R22" s="155">
        <v>210</v>
      </c>
      <c r="S22" s="156">
        <v>242</v>
      </c>
      <c r="T22" s="157">
        <v>30</v>
      </c>
      <c r="U22" s="107">
        <f t="shared" si="0"/>
        <v>482</v>
      </c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</row>
    <row r="23" spans="1:50" ht="25.5" customHeight="1" x14ac:dyDescent="0.2">
      <c r="A23" s="151"/>
      <c r="B23" s="112" t="s">
        <v>158</v>
      </c>
      <c r="C23" s="48" t="s">
        <v>102</v>
      </c>
      <c r="D23" s="54" t="s">
        <v>100</v>
      </c>
      <c r="E23" s="152">
        <v>0</v>
      </c>
      <c r="F23" s="153">
        <f t="shared" si="2"/>
        <v>3539.0070921985816</v>
      </c>
      <c r="G23" s="154">
        <f t="shared" si="2"/>
        <v>436.17021276595744</v>
      </c>
      <c r="H23" s="131" t="s">
        <v>159</v>
      </c>
      <c r="I23" s="159"/>
      <c r="J23" s="160"/>
      <c r="K23" s="161"/>
      <c r="L23" s="159"/>
      <c r="M23" s="162"/>
      <c r="N23" s="161"/>
      <c r="O23" s="135"/>
      <c r="P23" s="69">
        <v>282</v>
      </c>
      <c r="Q23" s="136">
        <v>282</v>
      </c>
      <c r="R23" s="155">
        <v>0</v>
      </c>
      <c r="S23" s="156">
        <v>998</v>
      </c>
      <c r="T23" s="157">
        <v>123</v>
      </c>
      <c r="U23" s="107">
        <f t="shared" si="0"/>
        <v>1121</v>
      </c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</row>
    <row r="24" spans="1:50" ht="25.5" x14ac:dyDescent="0.2">
      <c r="A24" s="151" t="s">
        <v>160</v>
      </c>
      <c r="B24" s="112" t="s">
        <v>34</v>
      </c>
      <c r="C24" s="48" t="s">
        <v>103</v>
      </c>
      <c r="D24" s="54" t="s">
        <v>100</v>
      </c>
      <c r="E24" s="152">
        <f>R24*1000/O24</f>
        <v>7600</v>
      </c>
      <c r="F24" s="167">
        <f>S24*1000/P24-0.25</f>
        <v>7560.9342105263158</v>
      </c>
      <c r="G24" s="154">
        <f t="shared" si="2"/>
        <v>164.47368421052633</v>
      </c>
      <c r="H24" s="104" t="s">
        <v>161</v>
      </c>
      <c r="I24" s="159"/>
      <c r="J24" s="160"/>
      <c r="K24" s="161"/>
      <c r="L24" s="159"/>
      <c r="M24" s="162"/>
      <c r="N24" s="161"/>
      <c r="O24" s="135">
        <v>150</v>
      </c>
      <c r="P24" s="69">
        <v>152</v>
      </c>
      <c r="Q24" s="136">
        <v>152</v>
      </c>
      <c r="R24" s="155">
        <v>1140</v>
      </c>
      <c r="S24" s="168">
        <v>1149.3</v>
      </c>
      <c r="T24" s="157">
        <v>25</v>
      </c>
      <c r="U24" s="107">
        <f t="shared" si="0"/>
        <v>2314.3000000000002</v>
      </c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</row>
    <row r="25" spans="1:50" ht="28.5" customHeight="1" x14ac:dyDescent="0.2">
      <c r="A25" s="151" t="s">
        <v>162</v>
      </c>
      <c r="B25" s="112" t="s">
        <v>36</v>
      </c>
      <c r="C25" s="48" t="s">
        <v>104</v>
      </c>
      <c r="D25" s="54" t="s">
        <v>100</v>
      </c>
      <c r="E25" s="152">
        <f>R25*1000/O25</f>
        <v>10647.058823529413</v>
      </c>
      <c r="F25" s="153">
        <f t="shared" si="2"/>
        <v>10189.18918918919</v>
      </c>
      <c r="G25" s="154">
        <f t="shared" si="2"/>
        <v>1243.2432432432433</v>
      </c>
      <c r="H25" s="104" t="s">
        <v>163</v>
      </c>
      <c r="I25" s="132"/>
      <c r="J25" s="133"/>
      <c r="K25" s="134"/>
      <c r="L25" s="132"/>
      <c r="M25" s="69"/>
      <c r="N25" s="134"/>
      <c r="O25" s="135">
        <v>34</v>
      </c>
      <c r="P25" s="69">
        <v>37</v>
      </c>
      <c r="Q25" s="136">
        <v>37</v>
      </c>
      <c r="R25" s="155">
        <v>362</v>
      </c>
      <c r="S25" s="156">
        <f>387-10</f>
        <v>377</v>
      </c>
      <c r="T25" s="157">
        <v>46</v>
      </c>
      <c r="U25" s="107">
        <f t="shared" si="0"/>
        <v>785</v>
      </c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</row>
    <row r="26" spans="1:50" ht="25.5" x14ac:dyDescent="0.2">
      <c r="A26" s="151" t="s">
        <v>164</v>
      </c>
      <c r="B26" s="112" t="s">
        <v>38</v>
      </c>
      <c r="C26" s="48" t="s">
        <v>165</v>
      </c>
      <c r="D26" s="54" t="s">
        <v>92</v>
      </c>
      <c r="E26" s="152">
        <f>R26*1000/L26</f>
        <v>685.69463548830811</v>
      </c>
      <c r="F26" s="153">
        <f>S26*1000/M26</f>
        <v>733.83768913342499</v>
      </c>
      <c r="G26" s="154">
        <f>T26*1000/N26</f>
        <v>81.155433287482808</v>
      </c>
      <c r="H26" s="131" t="s">
        <v>166</v>
      </c>
      <c r="I26" s="132"/>
      <c r="J26" s="133"/>
      <c r="K26" s="134"/>
      <c r="L26" s="135">
        <v>1454</v>
      </c>
      <c r="M26" s="69">
        <v>1454</v>
      </c>
      <c r="N26" s="136">
        <v>1454</v>
      </c>
      <c r="O26" s="105"/>
      <c r="P26" s="106"/>
      <c r="Q26" s="161"/>
      <c r="R26" s="155">
        <v>997</v>
      </c>
      <c r="S26" s="156">
        <v>1067</v>
      </c>
      <c r="T26" s="157">
        <v>118</v>
      </c>
      <c r="U26" s="107">
        <f t="shared" si="0"/>
        <v>2182</v>
      </c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</row>
    <row r="27" spans="1:50" ht="18" customHeight="1" x14ac:dyDescent="0.2">
      <c r="A27" s="151" t="s">
        <v>167</v>
      </c>
      <c r="B27" s="169" t="s">
        <v>40</v>
      </c>
      <c r="C27" s="170"/>
      <c r="D27" s="54"/>
      <c r="E27" s="152"/>
      <c r="F27" s="153"/>
      <c r="G27" s="154"/>
      <c r="H27" s="171"/>
      <c r="I27" s="105"/>
      <c r="J27" s="106"/>
      <c r="K27" s="107"/>
      <c r="L27" s="105"/>
      <c r="M27" s="138"/>
      <c r="N27" s="107"/>
      <c r="O27" s="105"/>
      <c r="P27" s="106"/>
      <c r="Q27" s="161"/>
      <c r="R27" s="155">
        <v>3138</v>
      </c>
      <c r="S27" s="156">
        <f>3000-200.7-99.2-1418.04262-118.26645</f>
        <v>1163.7909300000003</v>
      </c>
      <c r="T27" s="157">
        <v>0</v>
      </c>
      <c r="U27" s="107">
        <f t="shared" si="0"/>
        <v>4301.7909300000001</v>
      </c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</row>
    <row r="28" spans="1:50" ht="21.75" customHeight="1" x14ac:dyDescent="0.2">
      <c r="A28" s="151" t="s">
        <v>168</v>
      </c>
      <c r="B28" s="169" t="s">
        <v>169</v>
      </c>
      <c r="C28" s="170"/>
      <c r="D28" s="54"/>
      <c r="E28" s="152"/>
      <c r="F28" s="153"/>
      <c r="G28" s="154"/>
      <c r="H28" s="171"/>
      <c r="I28" s="105"/>
      <c r="J28" s="106"/>
      <c r="K28" s="107"/>
      <c r="L28" s="105"/>
      <c r="M28" s="138"/>
      <c r="N28" s="107"/>
      <c r="O28" s="105"/>
      <c r="P28" s="106"/>
      <c r="Q28" s="161"/>
      <c r="R28" s="172">
        <v>0</v>
      </c>
      <c r="S28" s="156">
        <f>1188.5+94.53085</f>
        <v>1283.0308500000001</v>
      </c>
      <c r="T28" s="157">
        <v>785</v>
      </c>
      <c r="U28" s="107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</row>
    <row r="29" spans="1:50" ht="24.75" customHeight="1" x14ac:dyDescent="0.2">
      <c r="A29" s="151" t="s">
        <v>170</v>
      </c>
      <c r="B29" s="169" t="s">
        <v>171</v>
      </c>
      <c r="C29" s="170"/>
      <c r="D29" s="54"/>
      <c r="E29" s="152"/>
      <c r="F29" s="152"/>
      <c r="G29" s="154"/>
      <c r="H29" s="171"/>
      <c r="I29" s="105"/>
      <c r="J29" s="106"/>
      <c r="K29" s="107"/>
      <c r="L29" s="105"/>
      <c r="M29" s="138"/>
      <c r="N29" s="107"/>
      <c r="O29" s="105"/>
      <c r="P29" s="106"/>
      <c r="Q29" s="161"/>
      <c r="R29" s="172">
        <v>0</v>
      </c>
      <c r="S29" s="156">
        <v>0</v>
      </c>
      <c r="T29" s="157">
        <v>0</v>
      </c>
      <c r="U29" s="107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</row>
    <row r="30" spans="1:50" ht="25.5" customHeight="1" x14ac:dyDescent="0.2">
      <c r="A30" s="173" t="s">
        <v>172</v>
      </c>
      <c r="B30" s="174" t="s">
        <v>43</v>
      </c>
      <c r="C30" s="48"/>
      <c r="D30" s="54"/>
      <c r="E30" s="175"/>
      <c r="F30" s="175"/>
      <c r="G30" s="176"/>
      <c r="H30" s="131"/>
      <c r="I30" s="105"/>
      <c r="J30" s="106"/>
      <c r="K30" s="107"/>
      <c r="L30" s="105"/>
      <c r="M30" s="138"/>
      <c r="N30" s="107"/>
      <c r="O30" s="105"/>
      <c r="P30" s="106"/>
      <c r="Q30" s="161"/>
      <c r="R30" s="108">
        <f>R32+R33</f>
        <v>54262</v>
      </c>
      <c r="S30" s="177">
        <f>54507.8</f>
        <v>54507.8</v>
      </c>
      <c r="T30" s="110">
        <v>8803</v>
      </c>
      <c r="U30" s="107">
        <f t="shared" si="0"/>
        <v>117572.8</v>
      </c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</row>
    <row r="31" spans="1:50" ht="26.25" customHeight="1" x14ac:dyDescent="0.2">
      <c r="A31" s="173"/>
      <c r="B31" s="174"/>
      <c r="C31" s="113" t="s">
        <v>173</v>
      </c>
      <c r="D31" s="54" t="s">
        <v>92</v>
      </c>
      <c r="E31" s="55">
        <f>R31*1000/L31</f>
        <v>50.203993141100185</v>
      </c>
      <c r="F31" s="178">
        <f>S31*1000/M31</f>
        <v>50.446249206693345</v>
      </c>
      <c r="G31" s="55">
        <f>T31*1000/N31</f>
        <v>8.0584035151958986</v>
      </c>
      <c r="H31" s="117" t="s">
        <v>174</v>
      </c>
      <c r="I31" s="179"/>
      <c r="J31" s="143"/>
      <c r="K31" s="180"/>
      <c r="L31" s="181">
        <v>1014740</v>
      </c>
      <c r="M31" s="69">
        <v>1014740</v>
      </c>
      <c r="N31" s="136">
        <v>1092400</v>
      </c>
      <c r="O31" s="159"/>
      <c r="P31" s="160"/>
      <c r="Q31" s="161"/>
      <c r="R31" s="182">
        <f>54262-3318</f>
        <v>50944</v>
      </c>
      <c r="S31" s="183">
        <f>54507.82692-S33</f>
        <v>51189.82692</v>
      </c>
      <c r="T31" s="184">
        <f>T30-T33</f>
        <v>8803</v>
      </c>
      <c r="U31" s="185">
        <f t="shared" si="0"/>
        <v>110936.82691999999</v>
      </c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</row>
    <row r="32" spans="1:50" ht="25.5" customHeight="1" x14ac:dyDescent="0.2">
      <c r="A32" s="173"/>
      <c r="B32" s="174"/>
      <c r="C32" s="113" t="s">
        <v>175</v>
      </c>
      <c r="D32" s="54" t="s">
        <v>108</v>
      </c>
      <c r="E32" s="55">
        <f>R32/I32</f>
        <v>363.62598144182726</v>
      </c>
      <c r="F32" s="178">
        <f>S32/J32</f>
        <v>365.38063468950753</v>
      </c>
      <c r="G32" s="55">
        <f>T32/K32</f>
        <v>62.833690221270523</v>
      </c>
      <c r="H32" s="117" t="s">
        <v>176</v>
      </c>
      <c r="I32" s="128">
        <v>140.1</v>
      </c>
      <c r="J32" s="186">
        <v>140.1</v>
      </c>
      <c r="K32" s="187">
        <v>140.1</v>
      </c>
      <c r="L32" s="188"/>
      <c r="M32" s="138"/>
      <c r="N32" s="189"/>
      <c r="O32" s="159"/>
      <c r="P32" s="160"/>
      <c r="Q32" s="161"/>
      <c r="R32" s="182">
        <f>54262-3318</f>
        <v>50944</v>
      </c>
      <c r="S32" s="183">
        <f>54507.82692-S33</f>
        <v>51189.82692</v>
      </c>
      <c r="T32" s="184">
        <f>T30-T33</f>
        <v>8803</v>
      </c>
      <c r="U32" s="185">
        <f t="shared" si="0"/>
        <v>110936.82691999999</v>
      </c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</row>
    <row r="33" spans="1:50" ht="25.5" customHeight="1" x14ac:dyDescent="0.2">
      <c r="A33" s="173"/>
      <c r="B33" s="174"/>
      <c r="C33" s="113" t="s">
        <v>177</v>
      </c>
      <c r="D33" s="54" t="s">
        <v>92</v>
      </c>
      <c r="E33" s="55">
        <f>R33*1000/L33</f>
        <v>2234.3434343434342</v>
      </c>
      <c r="F33" s="178">
        <f>S33*1000/M33</f>
        <v>2390.4899135446685</v>
      </c>
      <c r="G33" s="55">
        <f>T33*1000/N33</f>
        <v>0</v>
      </c>
      <c r="H33" s="117" t="s">
        <v>178</v>
      </c>
      <c r="I33" s="179"/>
      <c r="J33" s="143"/>
      <c r="K33" s="180"/>
      <c r="L33" s="135">
        <v>1485</v>
      </c>
      <c r="M33" s="69">
        <v>1388</v>
      </c>
      <c r="N33" s="136">
        <v>1338</v>
      </c>
      <c r="O33" s="159"/>
      <c r="P33" s="160"/>
      <c r="Q33" s="161"/>
      <c r="R33" s="182">
        <v>3318</v>
      </c>
      <c r="S33" s="190">
        <v>3318</v>
      </c>
      <c r="T33" s="184">
        <v>0</v>
      </c>
      <c r="U33" s="185">
        <f t="shared" si="0"/>
        <v>6636</v>
      </c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</row>
    <row r="34" spans="1:50" ht="23.25" customHeight="1" thickBot="1" x14ac:dyDescent="0.25">
      <c r="A34" s="191"/>
      <c r="B34" s="192" t="s">
        <v>44</v>
      </c>
      <c r="C34" s="193"/>
      <c r="D34" s="194"/>
      <c r="E34" s="195"/>
      <c r="F34" s="195"/>
      <c r="G34" s="196"/>
      <c r="H34" s="197"/>
      <c r="I34" s="105"/>
      <c r="J34" s="106"/>
      <c r="K34" s="107"/>
      <c r="L34" s="105"/>
      <c r="M34" s="138"/>
      <c r="N34" s="107"/>
      <c r="O34" s="159"/>
      <c r="P34" s="160"/>
      <c r="Q34" s="161"/>
      <c r="R34" s="198">
        <f>R6+R30</f>
        <v>82186</v>
      </c>
      <c r="S34" s="199">
        <f>S6+S30</f>
        <v>99920.034180000002</v>
      </c>
      <c r="T34" s="200">
        <f>T6+T30</f>
        <v>15312</v>
      </c>
      <c r="U34" s="201">
        <f t="shared" si="0"/>
        <v>197418.03418000002</v>
      </c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</row>
    <row r="35" spans="1:50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</row>
    <row r="36" spans="1:50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</row>
    <row r="37" spans="1:50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</row>
    <row r="38" spans="1:50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</row>
    <row r="39" spans="1:50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</row>
    <row r="40" spans="1:50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</row>
    <row r="41" spans="1:50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</row>
    <row r="42" spans="1:50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</row>
    <row r="43" spans="1:50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</row>
    <row r="44" spans="1:50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</row>
    <row r="45" spans="1:50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</row>
    <row r="46" spans="1:50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</row>
    <row r="47" spans="1:50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</row>
    <row r="48" spans="1:50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</row>
    <row r="49" spans="1:47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</row>
    <row r="50" spans="1:47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</row>
    <row r="51" spans="1:47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</row>
    <row r="52" spans="1:47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</row>
    <row r="53" spans="1:47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</row>
    <row r="54" spans="1:47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</row>
    <row r="55" spans="1:47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</row>
    <row r="56" spans="1:47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</row>
    <row r="57" spans="1:47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</row>
    <row r="58" spans="1:47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</row>
    <row r="59" spans="1:47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</row>
    <row r="60" spans="1:47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</row>
    <row r="61" spans="1:47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</row>
    <row r="62" spans="1:47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</row>
    <row r="63" spans="1:47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</row>
    <row r="64" spans="1:47" x14ac:dyDescent="0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</row>
    <row r="65" spans="1:47" x14ac:dyDescent="0.2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</row>
    <row r="66" spans="1:47" x14ac:dyDescent="0.2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</row>
    <row r="67" spans="1:47" x14ac:dyDescent="0.2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</row>
    <row r="68" spans="1:47" x14ac:dyDescent="0.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</row>
    <row r="69" spans="1:47" x14ac:dyDescent="0.2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</row>
    <row r="70" spans="1:47" x14ac:dyDescent="0.2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</row>
    <row r="71" spans="1:47" x14ac:dyDescent="0.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</row>
    <row r="72" spans="1:47" x14ac:dyDescent="0.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</row>
    <row r="73" spans="1:47" x14ac:dyDescent="0.2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</row>
    <row r="74" spans="1:47" x14ac:dyDescent="0.2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</row>
    <row r="75" spans="1:47" x14ac:dyDescent="0.2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</row>
    <row r="76" spans="1:47" x14ac:dyDescent="0.2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</row>
    <row r="77" spans="1:47" x14ac:dyDescent="0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</row>
    <row r="78" spans="1:47" x14ac:dyDescent="0.2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</row>
    <row r="79" spans="1:47" x14ac:dyDescent="0.2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</row>
    <row r="80" spans="1:47" x14ac:dyDescent="0.2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</row>
    <row r="81" spans="1:47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</row>
    <row r="82" spans="1:47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</row>
    <row r="83" spans="1:47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</row>
    <row r="84" spans="1:47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</row>
    <row r="85" spans="1:47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</row>
    <row r="86" spans="1:47" x14ac:dyDescent="0.2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</row>
    <row r="87" spans="1:47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</row>
    <row r="88" spans="1:47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</row>
    <row r="89" spans="1:47" x14ac:dyDescent="0.2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</row>
    <row r="90" spans="1:47" x14ac:dyDescent="0.2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</row>
    <row r="91" spans="1:47" x14ac:dyDescent="0.2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</row>
    <row r="92" spans="1:47" x14ac:dyDescent="0.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</row>
    <row r="93" spans="1:47" x14ac:dyDescent="0.2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</row>
    <row r="94" spans="1:47" x14ac:dyDescent="0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</row>
    <row r="95" spans="1:47" x14ac:dyDescent="0.2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</row>
    <row r="96" spans="1:47" x14ac:dyDescent="0.2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</row>
    <row r="97" spans="1:47" x14ac:dyDescent="0.2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</row>
    <row r="98" spans="1:47" x14ac:dyDescent="0.2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</row>
    <row r="99" spans="1:47" x14ac:dyDescent="0.2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</row>
    <row r="100" spans="1:47" x14ac:dyDescent="0.2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</row>
    <row r="101" spans="1:47" x14ac:dyDescent="0.2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</row>
    <row r="102" spans="1:47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</row>
    <row r="103" spans="1:47" x14ac:dyDescent="0.2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</row>
    <row r="104" spans="1:47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</row>
    <row r="105" spans="1:47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</row>
    <row r="106" spans="1:47" x14ac:dyDescent="0.2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</row>
    <row r="107" spans="1:47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</row>
    <row r="108" spans="1:47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</row>
    <row r="109" spans="1:47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</row>
    <row r="110" spans="1:47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</row>
    <row r="111" spans="1:47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</row>
    <row r="112" spans="1:47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</row>
    <row r="113" spans="1:47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</row>
    <row r="114" spans="1:47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</row>
    <row r="115" spans="1:47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</row>
    <row r="116" spans="1:47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</row>
    <row r="117" spans="1:47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</row>
    <row r="118" spans="1:47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</row>
    <row r="119" spans="1:47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</row>
    <row r="120" spans="1:47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</row>
    <row r="121" spans="1:47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</row>
    <row r="122" spans="1:47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</row>
    <row r="123" spans="1:47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</row>
    <row r="124" spans="1:47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</row>
    <row r="125" spans="1:47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</row>
    <row r="126" spans="1:47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</row>
    <row r="127" spans="1:47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</row>
    <row r="128" spans="1:47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</row>
    <row r="129" spans="1:47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</row>
    <row r="130" spans="1:47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</row>
    <row r="131" spans="1:47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</row>
    <row r="132" spans="1:47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</row>
    <row r="133" spans="1:47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</row>
    <row r="134" spans="1:47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</row>
    <row r="135" spans="1:47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</row>
    <row r="136" spans="1:47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</row>
    <row r="137" spans="1:47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</row>
    <row r="138" spans="1:47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</row>
    <row r="139" spans="1:47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</row>
    <row r="140" spans="1:47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</row>
    <row r="141" spans="1:47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</row>
    <row r="142" spans="1:47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</row>
    <row r="143" spans="1:47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</row>
    <row r="144" spans="1:47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</row>
    <row r="145" spans="1:47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</row>
    <row r="146" spans="1:47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</row>
    <row r="147" spans="1:47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</row>
    <row r="148" spans="1:47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</row>
    <row r="149" spans="1:47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</row>
    <row r="150" spans="1:47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</row>
    <row r="151" spans="1:47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</row>
    <row r="152" spans="1:47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</row>
    <row r="153" spans="1:47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</row>
    <row r="154" spans="1:47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</row>
    <row r="155" spans="1:47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</row>
    <row r="156" spans="1:47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</row>
    <row r="157" spans="1:47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</row>
    <row r="158" spans="1:47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</row>
    <row r="159" spans="1:47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</row>
    <row r="160" spans="1:47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</row>
    <row r="161" spans="1:47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</row>
    <row r="162" spans="1:47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</row>
    <row r="163" spans="1:47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</row>
    <row r="164" spans="1:47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</row>
    <row r="165" spans="1:47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</row>
    <row r="166" spans="1:47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</row>
    <row r="167" spans="1:47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</row>
    <row r="168" spans="1:47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</row>
    <row r="169" spans="1:47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</row>
    <row r="170" spans="1:47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</row>
    <row r="171" spans="1:47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</row>
    <row r="172" spans="1:47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</row>
    <row r="173" spans="1:47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</row>
    <row r="174" spans="1:47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</row>
    <row r="175" spans="1:47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</row>
    <row r="176" spans="1:47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</row>
    <row r="177" spans="1:47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</row>
    <row r="178" spans="1:47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</row>
    <row r="179" spans="1:47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</row>
    <row r="180" spans="1:47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</row>
    <row r="181" spans="1:47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</row>
    <row r="182" spans="1:47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</row>
    <row r="183" spans="1:47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</row>
    <row r="184" spans="1:47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</row>
    <row r="185" spans="1:47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</row>
    <row r="186" spans="1:47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</row>
    <row r="187" spans="1:47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</row>
    <row r="188" spans="1:47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</row>
    <row r="189" spans="1:47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</row>
    <row r="190" spans="1:47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</row>
    <row r="191" spans="1:47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</row>
    <row r="192" spans="1:47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</row>
    <row r="193" spans="1:47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</row>
    <row r="194" spans="1:47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</row>
    <row r="195" spans="1:47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</row>
    <row r="196" spans="1:47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</row>
    <row r="197" spans="1:47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</row>
    <row r="198" spans="1:47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</row>
    <row r="199" spans="1:47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</row>
    <row r="200" spans="1:47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</row>
    <row r="201" spans="1:47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</row>
    <row r="202" spans="1:47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</row>
    <row r="203" spans="1:47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</row>
    <row r="204" spans="1:47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</row>
    <row r="205" spans="1:47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</row>
    <row r="206" spans="1:47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</row>
    <row r="207" spans="1:47" x14ac:dyDescent="0.2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</row>
    <row r="208" spans="1:47" x14ac:dyDescent="0.2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</row>
    <row r="209" spans="1:47" x14ac:dyDescent="0.2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</row>
    <row r="210" spans="1:47" x14ac:dyDescent="0.2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</row>
    <row r="211" spans="1:47" x14ac:dyDescent="0.2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</row>
    <row r="212" spans="1:47" x14ac:dyDescent="0.2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</row>
    <row r="213" spans="1:47" x14ac:dyDescent="0.2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</row>
    <row r="214" spans="1:47" x14ac:dyDescent="0.2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</row>
    <row r="215" spans="1:47" x14ac:dyDescent="0.2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</row>
    <row r="216" spans="1:47" x14ac:dyDescent="0.2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</row>
    <row r="217" spans="1:47" x14ac:dyDescent="0.2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</row>
    <row r="218" spans="1:47" x14ac:dyDescent="0.2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</row>
    <row r="219" spans="1:47" x14ac:dyDescent="0.2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</row>
    <row r="220" spans="1:47" x14ac:dyDescent="0.2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</row>
    <row r="221" spans="1:47" x14ac:dyDescent="0.2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</row>
    <row r="222" spans="1:47" x14ac:dyDescent="0.2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</row>
    <row r="223" spans="1:47" x14ac:dyDescent="0.2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</row>
    <row r="224" spans="1:47" x14ac:dyDescent="0.2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</row>
    <row r="225" spans="1:47" x14ac:dyDescent="0.2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</row>
    <row r="226" spans="1:47" x14ac:dyDescent="0.2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</row>
    <row r="227" spans="1:47" x14ac:dyDescent="0.2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</row>
    <row r="228" spans="1:47" x14ac:dyDescent="0.2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</row>
    <row r="229" spans="1:47" x14ac:dyDescent="0.2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</row>
    <row r="230" spans="1:47" x14ac:dyDescent="0.2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</row>
    <row r="231" spans="1:47" x14ac:dyDescent="0.2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</row>
    <row r="232" spans="1:47" x14ac:dyDescent="0.2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</row>
    <row r="233" spans="1:47" x14ac:dyDescent="0.2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</row>
    <row r="234" spans="1:47" x14ac:dyDescent="0.2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</row>
    <row r="235" spans="1:47" x14ac:dyDescent="0.2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</row>
    <row r="236" spans="1:47" x14ac:dyDescent="0.2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</row>
    <row r="237" spans="1:47" x14ac:dyDescent="0.2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</row>
    <row r="238" spans="1:47" x14ac:dyDescent="0.2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</row>
    <row r="239" spans="1:47" x14ac:dyDescent="0.2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</row>
    <row r="240" spans="1:47" x14ac:dyDescent="0.2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</row>
    <row r="241" spans="1:47" x14ac:dyDescent="0.2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</row>
    <row r="242" spans="1:47" x14ac:dyDescent="0.2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</row>
  </sheetData>
  <mergeCells count="14">
    <mergeCell ref="L3:N3"/>
    <mergeCell ref="O3:Q3"/>
    <mergeCell ref="R3:U3"/>
    <mergeCell ref="V3:X3"/>
    <mergeCell ref="A1:G1"/>
    <mergeCell ref="H1:J2"/>
    <mergeCell ref="R2:U2"/>
    <mergeCell ref="A3:A4"/>
    <mergeCell ref="B3:B4"/>
    <mergeCell ref="C3:C4"/>
    <mergeCell ref="D3:D4"/>
    <mergeCell ref="E3:G3"/>
    <mergeCell ref="H3:H4"/>
    <mergeCell ref="I3:K3"/>
  </mergeCells>
  <printOptions horizontalCentered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прил.4. 2012 (2 кв)</vt:lpstr>
      <vt:lpstr>прил.5. 2012 (2 кв)</vt:lpstr>
      <vt:lpstr>прил.5. 2012 (1 кв)</vt:lpstr>
      <vt:lpstr>прил.4. 2012 (1 кв)</vt:lpstr>
      <vt:lpstr>прил.5. 2011 (4 кв)</vt:lpstr>
      <vt:lpstr>прил.4. 2011 (4 кв)</vt:lpstr>
      <vt:lpstr>показатели 1 кв. 2012</vt:lpstr>
      <vt:lpstr>'прил.5. 2011 (4 кв)'!Заголовки_для_печати</vt:lpstr>
      <vt:lpstr>'прил.5. 2012 (1 кв)'!Заголовки_для_печати</vt:lpstr>
      <vt:lpstr>'прил.5. 2012 (2 кв)'!Заголовки_для_печати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2012-07-19T11:07:16Z</cp:lastPrinted>
  <dcterms:created xsi:type="dcterms:W3CDTF">2012-04-18T11:17:26Z</dcterms:created>
  <dcterms:modified xsi:type="dcterms:W3CDTF">2012-07-19T11:14:19Z</dcterms:modified>
</cp:coreProperties>
</file>